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<sst xmlns="http://schemas.openxmlformats.org/spreadsheetml/2006/main" count="2794" uniqueCount="759">
  <si>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</si>
  <si>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</si>
  <si>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</si>
  <si>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</si>
  <si>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</si>
  <si>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</si>
  <si>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</si>
  <si>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</si>
  <si>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</si>
  <si>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</si>
  <si>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</si>
  <si>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</si>
  <si>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</si>
  <si>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</si>
  <si>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</si>
  <si>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</si>
  <si>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</si>
  <si>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</si>
  <si>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</si>
  <si>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</si>
  <si>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</si>
  <si>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</si>
  <si>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</si>
  <si>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</si>
  <si>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</si>
  <si>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</si>
  <si>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</si>
  <si>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</si>
  <si>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</si>
  <si>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</si>
  <si>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</si>
  <si>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</si>
  <si>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</si>
  <si>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</si>
  <si>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</si>
  <si>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</si>
  <si>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</si>
  <si>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</si>
  <si>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</si>
  <si>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</si>
  <si>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</si>
  <si>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</si>
  <si>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</si>
  <si>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</si>
  <si>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</si>
  <si>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</si>
  <si>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</si>
  <si>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</si>
  <si>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</si>
  <si>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</si>
  <si>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</si>
  <si>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</si>
  <si>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</si>
  <si>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</si>
  <si>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</si>
  <si>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</si>
  <si>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</si>
  <si>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</si>
  <si>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</si>
  <si>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</si>
  <si>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</si>
  <si>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</si>
  <si>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</si>
  <si>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</si>
  <si>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</si>
  <si>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</si>
  <si>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</si>
  <si>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</si>
  <si>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</si>
  <si>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</si>
  <si>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</si>
  <si>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</si>
  <si>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</si>
  <si>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</si>
  <si>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</si>
  <si>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</si>
  <si>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</si>
  <si>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</si>
  <si>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</si>
  <si>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</si>
  <si>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</si>
  <si>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</si>
  <si>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</si>
  <si>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</si>
  <si>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</si>
  <si>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</si>
  <si>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</si>
  <si>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</si>
  <si>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</si>
  <si>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</si>
  <si>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</si>
  <si>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</si>
  <si>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</si>
  <si>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</si>
  <si>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</si>
  <si>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</si>
  <si>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</si>
  <si>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</si>
  <si>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</si>
  <si>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</si>
  <si>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</si>
  <si>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</si>
  <si>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</si>
  <si>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</si>
  <si>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</si>
  <si>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</si>
  <si>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</si>
  <si>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</si>
  <si>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</si>
  <si>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</si>
  <si>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</si>
  <si>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</si>
  <si>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</si>
  <si>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</si>
  <si>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</si>
  <si>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</si>
  <si>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</si>
  <si>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</si>
  <si>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</si>
  <si>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</si>
  <si>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</si>
  <si>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</si>
  <si>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</si>
  <si>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</si>
  <si>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</si>
  <si>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</si>
  <si>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</si>
  <si>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</si>
  <si>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</si>
  <si>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</si>
  <si>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</si>
  <si>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</si>
  <si>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</si>
  <si>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</si>
  <si>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</si>
  <si>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</si>
  <si>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</si>
  <si>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</si>
  <si>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</si>
  <si>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</si>
  <si>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</si>
  <si>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</si>
  <si>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</si>
  <si>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</si>
  <si>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</si>
  <si>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</si>
  <si>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</si>
  <si>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</si>
  <si>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</si>
  <si>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</si>
  <si>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</si>
  <si>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</si>
  <si>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</si>
  <si>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</si>
  <si>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</si>
  <si>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</si>
  <si>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</si>
  <si>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</si>
  <si>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</si>
  <si>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</si>
  <si>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</si>
  <si>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</si>
  <si>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</si>
  <si>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</si>
  <si>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</si>
  <si>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</si>
  <si>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</si>
  <si>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</si>
  <si>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</si>
  <si>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</si>
  <si>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</si>
  <si>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</si>
  <si>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</si>
  <si>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</si>
  <si>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</si>
  <si>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</si>
  <si>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</si>
  <si>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</si>
  <si>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</si>
  <si>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</si>
  <si>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</si>
  <si>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</si>
  <si>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</si>
  <si>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</si>
  <si>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</si>
  <si>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</si>
  <si>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</si>
  <si>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</si>
  <si>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</si>
  <si>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</si>
  <si>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</si>
  <si>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</si>
  <si>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</si>
  <si>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</si>
  <si>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</si>
  <si>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</si>
  <si>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</si>
  <si>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</si>
  <si>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</si>
  <si>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</si>
  <si>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</si>
  <si>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</si>
  <si>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</si>
  <si>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</si>
  <si>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</si>
  <si>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</si>
  <si>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</si>
  <si>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</si>
  <si>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</si>
  <si>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</si>
  <si>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</si>
  <si>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</si>
  <si>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</si>
  <si>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</si>
  <si>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</si>
  <si>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</si>
  <si>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</si>
  <si>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</si>
  <si>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</si>
  <si>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</si>
  <si>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</si>
  <si>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</si>
  <si>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</si>
  <si>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</si>
  <si>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</si>
  <si>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</si>
  <si>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</si>
  <si>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</si>
  <si>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</si>
  <si>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</si>
  <si>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</si>
  <si>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</si>
  <si>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</si>
  <si>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</si>
  <si>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</si>
  <si>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</si>
  <si>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</si>
  <si>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</si>
  <si>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</si>
  <si>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</si>
  <si>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</si>
  <si>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</si>
  <si>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</si>
  <si>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</si>
  <si>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</si>
  <si>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</si>
  <si>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</si>
  <si>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</si>
  <si>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</si>
  <si>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</si>
  <si>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</si>
  <si>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</si>
  <si>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</si>
  <si>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</si>
  <si>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</si>
  <si>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</si>
  <si>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</si>
  <si>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</si>
  <si>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</si>
  <si>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</si>
  <si>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</si>
  <si>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</si>
  <si>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</si>
  <si>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</si>
  <si>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</si>
  <si>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</si>
  <si>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</si>
  <si>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</si>
  <si>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</si>
  <si>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</si>
  <si>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</si>
  <si>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</si>
  <si>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</si>
  <si>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</si>
  <si>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</si>
  <si>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</si>
  <si>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</si>
  <si>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</si>
  <si>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</si>
  <si>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</si>
  <si>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</si>
  <si>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</si>
  <si>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</si>
  <si>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</si>
  <si>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</si>
  <si>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</si>
  <si>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</si>
  <si>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</si>
  <si>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</si>
  <si>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</si>
  <si>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</si>
  <si>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</si>
  <si>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</si>
  <si>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</si>
  <si>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</si>
  <si>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</si>
  <si>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</si>
  <si>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</si>
  <si>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</si>
  <si>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</si>
  <si>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</si>
  <si>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</si>
  <si>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</si>
  <si>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</si>
  <si>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</si>
  <si>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</si>
  <si>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</si>
  <si>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</si>
  <si>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</si>
  <si>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</si>
  <si>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</si>
  <si>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</si>
  <si>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</si>
  <si>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</si>
  <si>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</si>
  <si>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</si>
  <si>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</si>
  <si>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</si>
  <si>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</si>
  <si>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</si>
  <si>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</si>
  <si>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</si>
  <si>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</si>
  <si>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</si>
  <si>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</si>
  <si>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</si>
  <si>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</si>
  <si>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</si>
  <si>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</si>
  <si>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</si>
  <si>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</si>
  <si>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</si>
  <si>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</si>
  <si>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</si>
  <si>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</si>
  <si>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</si>
  <si>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</si>
  <si>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</si>
  <si>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</si>
  <si>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</si>
  <si>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</si>
  <si>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</si>
  <si>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</si>
  <si>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</si>
  <si>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</si>
  <si>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</si>
  <si>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</si>
  <si>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</si>
  <si>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</si>
  <si>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</si>
  <si>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</si>
  <si>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</si>
  <si>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</si>
  <si>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</si>
  <si>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</si>
  <si>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</si>
  <si>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</si>
  <si>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</si>
  <si>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</si>
  <si>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</si>
  <si>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</si>
  <si>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</si>
  <si>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</si>
  <si>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</si>
  <si>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</si>
  <si>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</si>
  <si>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</si>
  <si>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</si>
  <si>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</si>
  <si>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</si>
  <si>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</si>
  <si>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</si>
  <si>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</si>
  <si>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</si>
  <si>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</si>
  <si>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</si>
  <si>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</si>
  <si>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</si>
  <si>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</si>
  <si>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</si>
  <si>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</si>
  <si>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</si>
  <si>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</si>
  <si>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</si>
  <si>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</si>
  <si>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</si>
  <si>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</si>
  <si>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</si>
  <si>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</si>
  <si>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</si>
  <si>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</si>
  <si>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</si>
  <si>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</si>
  <si>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</si>
  <si>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</si>
  <si>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</si>
  <si>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</si>
  <si>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</si>
  <si>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</si>
  <si>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</si>
  <si>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</si>
  <si>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</si>
  <si>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</si>
  <si>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</si>
  <si>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</si>
  <si>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</si>
  <si>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</si>
  <si>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</si>
  <si>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</si>
  <si>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</si>
  <si>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</si>
  <si>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</si>
  <si>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</si>
  <si>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</si>
  <si>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</si>
  <si>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</si>
  <si>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</si>
  <si>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</si>
  <si>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</si>
  <si>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</si>
  <si>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</si>
  <si>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</si>
  <si>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</si>
  <si>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</si>
  <si>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</si>
  <si>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</si>
  <si>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</si>
  <si>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</si>
  <si>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</si>
  <si>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</si>
  <si>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</si>
  <si>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</si>
  <si>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</si>
  <si>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</si>
  <si>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</si>
  <si>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</si>
  <si>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</si>
  <si>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</si>
  <si>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</si>
  <si>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</si>
  <si>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</si>
  <si>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</si>
  <si>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</si>
  <si>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</si>
  <si>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</si>
  <si>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</si>
  <si>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</si>
  <si>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</si>
  <si>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</si>
  <si>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</si>
  <si>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</si>
  <si>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</si>
  <si>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</si>
  <si>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</si>
  <si>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</si>
  <si>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</si>
  <si>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</si>
  <si>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</si>
  <si>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</si>
  <si>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</si>
  <si>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</si>
  <si>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</si>
  <si>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</si>
  <si>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</si>
  <si>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</si>
  <si>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</si>
  <si>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</si>
  <si>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</si>
  <si>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</si>
  <si>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</si>
  <si>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</si>
  <si>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</si>
  <si>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</si>
  <si>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</si>
  <si>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</si>
  <si>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</si>
  <si>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</si>
  <si>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</si>
  <si>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</si>
  <si>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</si>
  <si>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</si>
  <si>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</si>
  <si>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</si>
  <si>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</si>
  <si>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</si>
  <si>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</si>
  <si>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</si>
  <si>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</si>
  <si>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</si>
  <si>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</si>
  <si>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</si>
  <si>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</si>
  <si>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</si>
  <si>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</si>
  <si>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</si>
  <si>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</si>
  <si>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</si>
  <si>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</si>
  <si>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</si>
  <si>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</si>
  <si>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</si>
  <si>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</si>
  <si>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</si>
  <si>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</si>
  <si>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</si>
  <si>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</si>
  <si>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</si>
  <si>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</si>
  <si>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</si>
  <si>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</si>
  <si>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</si>
  <si>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</si>
  <si>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</si>
  <si>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</si>
  <si>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</si>
  <si>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</si>
  <si>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</si>
  <si>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</si>
  <si>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</si>
  <si>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</si>
  <si>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</si>
  <si>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</si>
  <si>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</si>
  <si>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</si>
  <si>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</si>
  <si>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</si>
  <si>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</si>
  <si>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</si>
  <si>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</si>
  <si>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</si>
  <si>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</si>
  <si>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</si>
  <si>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</si>
  <si>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</si>
  <si>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</si>
  <si>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</si>
  <si>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</si>
  <si>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</si>
  <si>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</si>
  <si>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</si>
  <si>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</si>
  <si>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</si>
  <si>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</si>
  <si>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</si>
  <si>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</si>
  <si>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</si>
  <si>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</si>
  <si>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</si>
  <si>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</si>
  <si>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</si>
  <si>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</si>
  <si>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</si>
  <si>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</si>
  <si>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</si>
  <si>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</si>
  <si>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</si>
  <si>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</si>
  <si>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</si>
  <si>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</si>
  <si>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</si>
  <si>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</si>
  <si>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</si>
  <si>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</si>
  <si>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</si>
  <si>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</si>
  <si>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</si>
  <si>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</si>
  <si>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</si>
  <si>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</si>
  <si>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</si>
  <si>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</si>
  <si>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</si>
  <si>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</si>
  <si>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</si>
  <si>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</si>
  <si>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</si>
  <si>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</si>
  <si>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</si>
  <si>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</si>
  <si>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</si>
  <si>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</si>
  <si>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</si>
  <si>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</si>
  <si>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</si>
  <si>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</si>
  <si>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</si>
  <si>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</si>
  <si>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</si>
  <si>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</si>
  <si>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</si>
  <si>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</si>
  <si>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</si>
  <si>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</si>
  <si>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</si>
  <si>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</si>
  <si>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</si>
  <si>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</si>
  <si>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</si>
  <si>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</si>
  <si>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</si>
  <si>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</si>
  <si>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</si>
  <si>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</si>
  <si>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</si>
  <si>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</si>
  <si>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</si>
  <si>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</si>
  <si>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</si>
  <si>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</si>
  <si>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</si>
  <si>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</si>
  <si>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</si>
  <si>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</si>
  <si>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</si>
  <si>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</si>
  <si>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</si>
  <si>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</si>
  <si>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</si>
  <si>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</si>
  <si>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</si>
  <si>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</si>
  <si>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</si>
  <si>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</si>
  <si>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</si>
  <si>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</si>
  <si>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</si>
  <si>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</si>
  <si>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</si>
  <si>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</si>
  <si>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</si>
  <si>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</si>
  <si>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</si>
  <si>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</si>
  <si>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</si>
  <si>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</si>
  <si>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</si>
  <si>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</si>
  <si>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</si>
  <si>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</si>
  <si>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</si>
  <si>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</si>
  <si>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</si>
  <si>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</si>
  <si>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</si>
  <si>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</si>
  <si>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</si>
  <si>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</si>
  <si>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</si>
  <si>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</si>
  <si>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</si>
  <si>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</si>
  <si>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</si>
  <si>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</si>
  <si>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</si>
  <si>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</si>
  <si>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</si>
  <si>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</si>
  <si>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</si>
  <si>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</si>
  <si>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</si>
  <si>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</si>
  <si>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</si>
  <si>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</si>
  <si>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</si>
  <si>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</si>
  <si>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</si>
  <si>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</si>
  <si>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</si>
  <si>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</si>
  <si>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</si>
  <si>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</si>
  <si>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</si>
  <si>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</si>
  <si>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</si>
  <si>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</si>
  <si>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</si>
  <si>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</si>
  <si>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</si>
  <si>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</si>
  <si>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</si>
  <si>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</si>
  <si>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</si>
  <si>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</si>
  <si>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</si>
  <si>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</si>
  <si>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</si>
  <si>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</si>
  <si>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</si>
  <si>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</si>
  <si>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</si>
  <si>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</si>
  <si>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</si>
  <si>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</si>
  <si>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</si>
  <si>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</si>
  <si>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</si>
  <si>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</si>
  <si>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</si>
  <si>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</si>
  <si>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</si>
  <si>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</si>
  <si>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</si>
  <si>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</si>
  <si>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</si>
  <si>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</si>
  <si>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</si>
  <si>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</si>
  <si>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</si>
  <si>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</si>
  <si>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</si>
  <si>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</si>
  <si>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</si>
  <si>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</si>
  <si>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</si>
  <si>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</si>
  <si>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</si>
  <si>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</si>
  <si>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</si>
  <si>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</si>
  <si>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</si>
  <si>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</si>
  <si>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</si>
  <si>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</si>
  <si>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</si>
  <si>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</si>
  <si>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</si>
  <si>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</si>
  <si>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</si>
  <si>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</si>
  <si>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</si>
  <si>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</si>
  <si>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</si>
  <si>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</si>
  <si>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</si>
  <si>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</si>
  <si>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</si>
  <si>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</si>
  <si>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</si>
  <si>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</si>
  <si>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</si>
  <si>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</si>
  <si>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</si>
  <si>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</si>
  <si>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</si>
  <si>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</si>
  <si>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</si>
  <si>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</si>
  <si>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</si>
  <si>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</si>
  <si>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</si>
  <si>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</si>
  <si>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v 6.0.0</t>
  </si>
  <si>
    <t>latest update: 11th December 2008</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</si>
  <si>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</si>
  <si>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</si>
  <si>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</si>
  <si>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</si>
  <si>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Тень Города</t>
  </si>
  <si>
    <t>daikori</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</si>
</sst>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quot;Ja&quot;;&quot;Ja&quot;;&quot;Nej&quot;"/>
    <numFmt numFmtId="190" formatCode="&quot;Sand&quot;;&quot;Sand&quot;;&quot;Falsk&quot;"/>
    <numFmt numFmtId="191" formatCode="&quot;Til&quot;;&quot;Til&quot;;&quot;Fra&quot;"/>
    <numFmt numFmtId="192" formatCode="#,000"/>
    <numFmt numFmtId="193" formatCode="#\k"/>
    <numFmt numFmtId="194"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36"/>
      <name val="Calibri"/>
      <family val="2"/>
    </font>
    <font>
      <i/>
      <sz val="11"/>
      <color indexed="23"/>
      <name val="Calibri"/>
      <family val="2"/>
    </font>
    <font>
      <sz val="11"/>
      <color indexed="52"/>
      <name val="Calibri"/>
      <family val="2"/>
    </font>
    <font>
      <sz val="11"/>
      <color indexed="10"/>
      <name val="Calibri"/>
      <family val="2"/>
    </font>
    <font>
      <sz val="11"/>
      <color indexed="4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350">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42"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left" vertical="center" shrinkToFit="1"/>
      <protection hidden="1"/>
    </xf>
    <xf numFmtId="188" fontId="3" fillId="37" borderId="21" xfId="0" applyNumberFormat="1" applyFont="1" applyFill="1" applyBorder="1" applyAlignment="1" applyProtection="1">
      <alignment horizontal="right" vertical="center" shrinkToFit="1"/>
      <protection hidden="1"/>
    </xf>
    <xf numFmtId="188" fontId="2" fillId="37" borderId="21" xfId="0" applyNumberFormat="1" applyFont="1" applyFill="1" applyBorder="1" applyAlignment="1" applyProtection="1">
      <alignment horizontal="right" vertical="center" shrinkToFit="1"/>
      <protection hidden="1"/>
    </xf>
    <xf numFmtId="188" fontId="2" fillId="37" borderId="17" xfId="0" applyNumberFormat="1" applyFont="1" applyFill="1" applyBorder="1" applyAlignment="1" applyProtection="1">
      <alignment horizontal="left" vertical="center" shrinkToFit="1"/>
      <protection hidden="1"/>
    </xf>
    <xf numFmtId="188"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7" applyNumberFormat="1" applyFont="1" applyFill="1" applyBorder="1" applyAlignment="1" applyProtection="1">
      <alignment horizontal="center" vertical="center" shrinkToFit="1"/>
      <protection hidden="1"/>
    </xf>
    <xf numFmtId="9" fontId="3" fillId="37" borderId="49" xfId="57" applyNumberFormat="1" applyFont="1" applyFill="1" applyBorder="1" applyAlignment="1" applyProtection="1">
      <alignment horizontal="center" vertical="center" shrinkToFit="1"/>
      <protection hidden="1"/>
    </xf>
    <xf numFmtId="9" fontId="3" fillId="37" borderId="17" xfId="57"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3"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4" fillId="33" borderId="59" xfId="0" applyFont="1" applyFill="1" applyBorder="1" applyAlignment="1" applyProtection="1">
      <alignment vertical="center" wrapText="1" shrinkToFit="1"/>
      <protection locked="0"/>
    </xf>
    <xf numFmtId="0" fontId="0" fillId="33" borderId="60"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1"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0" xfId="0" applyFont="1" applyFill="1" applyBorder="1" applyAlignment="1" applyProtection="1">
      <alignment horizontal="center" vertical="center" shrinkToFit="1"/>
      <protection hidden="1"/>
    </xf>
    <xf numFmtId="0" fontId="1" fillId="36" borderId="62" xfId="0" applyFont="1" applyFill="1" applyBorder="1" applyAlignment="1" applyProtection="1">
      <alignment horizontal="center" vertical="center" shrinkToFit="1"/>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3"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AB25" sqref="AB25"/>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28" t="s">
        <v>616</v>
      </c>
      <c r="O2" s="329"/>
      <c r="P2" s="329"/>
      <c r="Q2" s="330"/>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Dark Elf Lineman</v>
      </c>
      <c r="BU2" s="141" t="str">
        <f>HLOOKUP(I$21,BZ$2:CW$16,2,FALSE)</f>
        <v>Dark Elf Lineman</v>
      </c>
      <c r="BV2" s="25">
        <f aca="true" t="shared" si="2" ref="BV2:BV14">IF(BU2=0,"",COUNTIF($D$3:$D$18,BU2))</f>
        <v>5</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t="str">
        <f aca="true" t="shared" si="4" ref="D3:D18">IF(AP3&lt;=1,"",VLOOKUP(AP3,BS$1:BT$65536,2,FALSE))</f>
        <v>Witch Elf</v>
      </c>
      <c r="E3" s="9">
        <f aca="true" t="shared" si="5" ref="E3:E18">IF(D3&lt;&gt;"",IF(X3="Star",VLOOKUP(D3,$AX:$BD,2,FALSE),VLOOKUP(D3,$AX:$BD,2,FALSE)+N3+IF(AJ3=2,1)+IF(AK3=2,1)+IF(AL3=2,1)+IF(AM3=2,1)+IF(AN3=2,1)+IF(AO3=2,1)),"")</f>
        <v>7</v>
      </c>
      <c r="F3" s="10">
        <f aca="true" t="shared" si="6" ref="F3:F18">IF(D3&lt;&gt;"",IF(X3="Star",VLOOKUP(D3,$AX:$BD,3,FALSE),VLOOKUP(D3,$AX:$BD,3,FALSE)+O3+IF(AJ3=5,1)+IF(AK3=5,1)+IF(AL3=5,1)+IF(AM3=5,1)+IF(AN3=5,1)+IF(AO3=5,1)),"")</f>
        <v>3</v>
      </c>
      <c r="G3" s="11">
        <f aca="true" t="shared" si="7" ref="G3:G18">IF(D3&lt;&gt;"",IF(X3="Star",VLOOKUP(D3,$AX:$BD,4,FALSE),VLOOKUP(D3,$AX:$BD,4,FALSE)+P3+IF(AJ3=4,1)+IF(AK3=4,1)+IF(AL3=4,1)+IF(AM3=4,1)+IF(AN3=4,1)+IF(AO3=4,1)),"")</f>
        <v>4</v>
      </c>
      <c r="H3" s="12">
        <f aca="true" t="shared" si="8" ref="H3:H18">IF(D3&lt;&gt;"",IF(X3="Star",VLOOKUP(D3,$AX:$BD,5,FALSE),VLOOKUP(D3,$AX:$BD,5,FALSE)+Q3+IF(AJ3=3,1)+IF(AK3=3,1)+IF(AL3=3,1)+IF(AM3=3,1)+IF(AN3=3,1)+IF(AO3=3,1)),"")</f>
        <v>7</v>
      </c>
      <c r="I3" s="201" t="str">
        <f aca="true" t="shared" si="9" ref="I3:I18">IF(D3="","",IF(VLOOKUP(D3,$BT$2:$BW$14,3,FALSE)&gt;VLOOKUP(D3,$BT$2:$BW$14,4,FALSE),"Player type quantity surpassed",VLOOKUP(D3,$AX:$BD,6,FALSE)))</f>
        <v>Dodge,  Frenzy,  Jump Up</v>
      </c>
      <c r="J3" s="282" t="str">
        <f>AB3&amp;AC3&amp;AD3&amp;AE3&amp;AF3&amp;AG3&amp;IF(AH3&lt;&gt;"",IF(AB3&amp;AC3&amp;AD3&amp;AE3&amp;AF3&amp;AG3&lt;&gt;"",", ","")&amp;AH3,"")</f>
        <v>Strip Ball</v>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130000</v>
      </c>
      <c r="Z3" s="244"/>
      <c r="AA3" s="266"/>
      <c r="AB3" s="286" t="str">
        <f aca="true" t="shared" si="13" ref="AB3:AB18">IF(AJ3&gt;1,VLOOKUP(AJ3,$AO$32:$AQ$87,3),"")</f>
        <v>Strip Ball</v>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16</v>
      </c>
      <c r="AK3" s="283">
        <v>1</v>
      </c>
      <c r="AL3" s="283">
        <v>1</v>
      </c>
      <c r="AM3" s="283">
        <v>1</v>
      </c>
      <c r="AN3" s="283">
        <v>1</v>
      </c>
      <c r="AO3" s="283">
        <v>1</v>
      </c>
      <c r="AP3" s="37">
        <v>6</v>
      </c>
      <c r="AQ3" s="32">
        <f aca="true" t="shared" si="19" ref="AQ3:AQ18">VLOOKUP(D3,$AX:$BD,2,FALSE)</f>
        <v>7</v>
      </c>
      <c r="AR3" s="32">
        <f aca="true" t="shared" si="20" ref="AR3:AR18">VLOOKUP(D3,$AX:$BD,3,FALSE)</f>
        <v>3</v>
      </c>
      <c r="AS3" s="32">
        <f aca="true" t="shared" si="21" ref="AS3:AS18">VLOOKUP(D3,$AX:$BD,4,FALSE)</f>
        <v>4</v>
      </c>
      <c r="AT3" s="32">
        <f aca="true" t="shared" si="22" ref="AT3:AT18">VLOOKUP(D3,$AX:$BD,5,FALSE)</f>
        <v>7</v>
      </c>
      <c r="AU3" s="217">
        <f aca="true" t="shared" si="23" ref="AU3:AU18">IF(L3&lt;&gt;"",0,(IF(D3&lt;&gt;"",VLOOKUP(D3,AX$1:BD$65536,7,FALSE)+(Z3+T33+U33+V33+W33+X33+Y33)*1000,0)))</f>
        <v>130000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Dark Elf Runner</v>
      </c>
      <c r="BU3" s="141" t="str">
        <f>HLOOKUP(I$21,BZ$2:CW$16,3,FALSE)</f>
        <v>Dark Elf Runner</v>
      </c>
      <c r="BV3" s="25">
        <f t="shared" si="2"/>
        <v>0</v>
      </c>
      <c r="BW3" s="25">
        <f t="shared" si="3"/>
        <v>2</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t="str">
        <f t="shared" si="4"/>
        <v>Dark Elf Assassin</v>
      </c>
      <c r="E4" s="9">
        <f t="shared" si="5"/>
        <v>6</v>
      </c>
      <c r="F4" s="10">
        <f t="shared" si="6"/>
        <v>3</v>
      </c>
      <c r="G4" s="11">
        <f t="shared" si="7"/>
        <v>4</v>
      </c>
      <c r="H4" s="12">
        <f t="shared" si="8"/>
        <v>7</v>
      </c>
      <c r="I4" s="201" t="str">
        <f t="shared" si="9"/>
        <v>Shadowing, Stab</v>
      </c>
      <c r="J4" s="282" t="str">
        <f aca="true" t="shared" si="24" ref="J4:J18">AB4&amp;AC4&amp;AD4&amp;AE4&amp;AF4&amp;AG4&amp;IF(AH4&lt;&gt;"",", "&amp;AH4,"")</f>
        <v>Leap</v>
      </c>
      <c r="K4" s="13">
        <f t="shared" si="10"/>
      </c>
      <c r="L4" s="116"/>
      <c r="M4" s="116"/>
      <c r="N4" s="117"/>
      <c r="O4" s="118"/>
      <c r="P4" s="119"/>
      <c r="Q4" s="120"/>
      <c r="R4" s="121"/>
      <c r="S4" s="122"/>
      <c r="T4" s="121"/>
      <c r="U4" s="122"/>
      <c r="V4" s="123"/>
      <c r="W4" s="124"/>
      <c r="X4" s="211">
        <f t="shared" si="11"/>
        <v>0</v>
      </c>
      <c r="Y4" s="128">
        <f t="shared" si="12"/>
        <v>110000</v>
      </c>
      <c r="Z4" s="244"/>
      <c r="AA4" s="266"/>
      <c r="AB4" s="286" t="str">
        <f t="shared" si="13"/>
        <v>Leap</v>
      </c>
      <c r="AC4" s="286">
        <f t="shared" si="14"/>
      </c>
      <c r="AD4" s="286">
        <f t="shared" si="15"/>
      </c>
      <c r="AE4" s="286">
        <f t="shared" si="16"/>
      </c>
      <c r="AF4" s="286">
        <f t="shared" si="17"/>
      </c>
      <c r="AG4" s="286">
        <f t="shared" si="18"/>
      </c>
      <c r="AH4" s="302"/>
      <c r="AI4" s="231"/>
      <c r="AJ4" s="283">
        <v>25</v>
      </c>
      <c r="AK4" s="283">
        <v>1</v>
      </c>
      <c r="AL4" s="283">
        <v>1</v>
      </c>
      <c r="AM4" s="283">
        <v>1</v>
      </c>
      <c r="AN4" s="283">
        <v>1</v>
      </c>
      <c r="AO4" s="283">
        <v>1</v>
      </c>
      <c r="AP4" s="37">
        <v>4</v>
      </c>
      <c r="AQ4" s="32">
        <f t="shared" si="19"/>
        <v>6</v>
      </c>
      <c r="AR4" s="32">
        <f t="shared" si="20"/>
        <v>3</v>
      </c>
      <c r="AS4" s="32">
        <f t="shared" si="21"/>
        <v>4</v>
      </c>
      <c r="AT4" s="32">
        <f t="shared" si="22"/>
        <v>7</v>
      </c>
      <c r="AU4" s="217">
        <f t="shared" si="23"/>
        <v>110000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Dark Elf Assassin</v>
      </c>
      <c r="BU4" s="141" t="str">
        <f>HLOOKUP(I$21,BZ$2:CW$16,4,FALSE)</f>
        <v>Dark Elf Assassin</v>
      </c>
      <c r="BV4" s="25">
        <f t="shared" si="2"/>
        <v>1</v>
      </c>
      <c r="BW4" s="25">
        <f t="shared" si="3"/>
        <v>2</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t="str">
        <f t="shared" si="4"/>
        <v>Dark Elf Blitzer</v>
      </c>
      <c r="E5" s="9">
        <f t="shared" si="5"/>
        <v>7</v>
      </c>
      <c r="F5" s="10">
        <f t="shared" si="6"/>
        <v>3</v>
      </c>
      <c r="G5" s="11">
        <f t="shared" si="7"/>
        <v>4</v>
      </c>
      <c r="H5" s="12">
        <f t="shared" si="8"/>
        <v>8</v>
      </c>
      <c r="I5" s="201" t="str">
        <f t="shared" si="9"/>
        <v>Block</v>
      </c>
      <c r="J5" s="282" t="str">
        <f t="shared" si="24"/>
        <v>Dodge</v>
      </c>
      <c r="K5" s="13">
        <f t="shared" si="10"/>
      </c>
      <c r="L5" s="116"/>
      <c r="M5" s="116"/>
      <c r="N5" s="117"/>
      <c r="O5" s="118"/>
      <c r="P5" s="119"/>
      <c r="Q5" s="120"/>
      <c r="R5" s="121"/>
      <c r="S5" s="122"/>
      <c r="T5" s="121"/>
      <c r="U5" s="122"/>
      <c r="V5" s="123"/>
      <c r="W5" s="124"/>
      <c r="X5" s="211">
        <f t="shared" si="11"/>
        <v>0</v>
      </c>
      <c r="Y5" s="128">
        <f t="shared" si="12"/>
        <v>120000</v>
      </c>
      <c r="Z5" s="244"/>
      <c r="AA5" s="266"/>
      <c r="AB5" s="286" t="str">
        <f t="shared" si="13"/>
        <v>Dodge</v>
      </c>
      <c r="AC5" s="286">
        <f t="shared" si="14"/>
      </c>
      <c r="AD5" s="286">
        <f t="shared" si="15"/>
      </c>
      <c r="AE5" s="286">
        <f t="shared" si="16"/>
      </c>
      <c r="AF5" s="286">
        <f t="shared" si="17"/>
      </c>
      <c r="AG5" s="286">
        <f t="shared" si="18"/>
      </c>
      <c r="AH5" s="302"/>
      <c r="AI5" s="231"/>
      <c r="AJ5" s="283">
        <v>23</v>
      </c>
      <c r="AK5" s="283">
        <v>1</v>
      </c>
      <c r="AL5" s="283">
        <v>1</v>
      </c>
      <c r="AM5" s="283">
        <v>1</v>
      </c>
      <c r="AN5" s="283">
        <v>1</v>
      </c>
      <c r="AO5" s="283">
        <v>1</v>
      </c>
      <c r="AP5" s="37">
        <v>5</v>
      </c>
      <c r="AQ5" s="32">
        <f t="shared" si="19"/>
        <v>7</v>
      </c>
      <c r="AR5" s="32">
        <f t="shared" si="20"/>
        <v>3</v>
      </c>
      <c r="AS5" s="32">
        <f t="shared" si="21"/>
        <v>4</v>
      </c>
      <c r="AT5" s="32">
        <f t="shared" si="22"/>
        <v>8</v>
      </c>
      <c r="AU5" s="217">
        <f t="shared" si="23"/>
        <v>120000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Dark Elf Blitzer</v>
      </c>
      <c r="BU5" s="141" t="str">
        <f>HLOOKUP(I$21,BZ$2:CW$16,5,FALSE)</f>
        <v>Dark Elf Blitzer</v>
      </c>
      <c r="BV5" s="25">
        <f t="shared" si="2"/>
        <v>4</v>
      </c>
      <c r="BW5" s="25">
        <f t="shared" si="3"/>
        <v>4</v>
      </c>
      <c r="BX5" s="25"/>
      <c r="BY5" s="26">
        <v>3</v>
      </c>
      <c r="BZ5" s="35" t="s">
        <v>93</v>
      </c>
      <c r="CA5" s="35" t="s">
        <v>101</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t="str">
        <f t="shared" si="4"/>
        <v>Dark Elf Blitzer</v>
      </c>
      <c r="E6" s="9">
        <f t="shared" si="5"/>
        <v>7</v>
      </c>
      <c r="F6" s="10">
        <f t="shared" si="6"/>
        <v>3</v>
      </c>
      <c r="G6" s="11">
        <f t="shared" si="7"/>
        <v>4</v>
      </c>
      <c r="H6" s="12">
        <f t="shared" si="8"/>
        <v>8</v>
      </c>
      <c r="I6" s="201" t="str">
        <f t="shared" si="9"/>
        <v>Block</v>
      </c>
      <c r="J6" s="282" t="str">
        <f t="shared" si="24"/>
        <v>Dodge</v>
      </c>
      <c r="K6" s="13">
        <f t="shared" si="10"/>
      </c>
      <c r="L6" s="116"/>
      <c r="M6" s="116"/>
      <c r="N6" s="117"/>
      <c r="O6" s="118"/>
      <c r="P6" s="119"/>
      <c r="Q6" s="120"/>
      <c r="R6" s="121"/>
      <c r="S6" s="122"/>
      <c r="T6" s="121"/>
      <c r="U6" s="122"/>
      <c r="V6" s="123"/>
      <c r="W6" s="124"/>
      <c r="X6" s="211">
        <f t="shared" si="11"/>
        <v>0</v>
      </c>
      <c r="Y6" s="128">
        <f t="shared" si="12"/>
        <v>120000</v>
      </c>
      <c r="Z6" s="244"/>
      <c r="AA6" s="266"/>
      <c r="AB6" s="286" t="str">
        <f t="shared" si="13"/>
        <v>Dodge</v>
      </c>
      <c r="AC6" s="286">
        <f t="shared" si="14"/>
      </c>
      <c r="AD6" s="286">
        <f t="shared" si="15"/>
      </c>
      <c r="AE6" s="286">
        <f t="shared" si="16"/>
      </c>
      <c r="AF6" s="286">
        <f t="shared" si="17"/>
      </c>
      <c r="AG6" s="286">
        <f t="shared" si="18"/>
      </c>
      <c r="AH6" s="302"/>
      <c r="AI6" s="231"/>
      <c r="AJ6" s="283">
        <v>23</v>
      </c>
      <c r="AK6" s="283">
        <v>1</v>
      </c>
      <c r="AL6" s="283">
        <v>1</v>
      </c>
      <c r="AM6" s="283">
        <v>1</v>
      </c>
      <c r="AN6" s="283">
        <v>1</v>
      </c>
      <c r="AO6" s="283">
        <v>1</v>
      </c>
      <c r="AP6" s="37">
        <v>5</v>
      </c>
      <c r="AQ6" s="32">
        <f t="shared" si="19"/>
        <v>7</v>
      </c>
      <c r="AR6" s="32">
        <f t="shared" si="20"/>
        <v>3</v>
      </c>
      <c r="AS6" s="32">
        <f t="shared" si="21"/>
        <v>4</v>
      </c>
      <c r="AT6" s="32">
        <f t="shared" si="22"/>
        <v>8</v>
      </c>
      <c r="AU6" s="217">
        <f t="shared" si="23"/>
        <v>120000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Witch Elf</v>
      </c>
      <c r="BU6" s="141" t="str">
        <f>HLOOKUP(I$21,BZ$2:CW$16,6,FALSE)</f>
        <v>Witch Elf</v>
      </c>
      <c r="BV6" s="25">
        <f t="shared" si="2"/>
        <v>1</v>
      </c>
      <c r="BW6" s="25">
        <f t="shared" si="3"/>
        <v>2</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t="str">
        <f t="shared" si="4"/>
        <v>Dark Elf Blitzer</v>
      </c>
      <c r="E7" s="9">
        <f t="shared" si="5"/>
        <v>7</v>
      </c>
      <c r="F7" s="10">
        <f t="shared" si="6"/>
        <v>3</v>
      </c>
      <c r="G7" s="11">
        <f t="shared" si="7"/>
        <v>4</v>
      </c>
      <c r="H7" s="12">
        <f t="shared" si="8"/>
        <v>8</v>
      </c>
      <c r="I7" s="201" t="str">
        <f t="shared" si="9"/>
        <v>Block</v>
      </c>
      <c r="J7" s="282" t="str">
        <f t="shared" si="24"/>
        <v>Dodge</v>
      </c>
      <c r="K7" s="13">
        <f t="shared" si="10"/>
      </c>
      <c r="L7" s="116"/>
      <c r="M7" s="116"/>
      <c r="N7" s="117"/>
      <c r="O7" s="118"/>
      <c r="P7" s="119"/>
      <c r="Q7" s="120"/>
      <c r="R7" s="121"/>
      <c r="S7" s="122"/>
      <c r="T7" s="121"/>
      <c r="U7" s="122"/>
      <c r="V7" s="123"/>
      <c r="W7" s="124"/>
      <c r="X7" s="211">
        <f t="shared" si="11"/>
        <v>0</v>
      </c>
      <c r="Y7" s="128">
        <f t="shared" si="12"/>
        <v>120000</v>
      </c>
      <c r="Z7" s="244"/>
      <c r="AA7" s="266"/>
      <c r="AB7" s="286" t="str">
        <f t="shared" si="13"/>
        <v>Dodge</v>
      </c>
      <c r="AC7" s="286">
        <f t="shared" si="14"/>
      </c>
      <c r="AD7" s="286">
        <f t="shared" si="15"/>
      </c>
      <c r="AE7" s="286">
        <f t="shared" si="16"/>
      </c>
      <c r="AF7" s="286">
        <f t="shared" si="17"/>
      </c>
      <c r="AG7" s="286">
        <f t="shared" si="18"/>
      </c>
      <c r="AH7" s="302"/>
      <c r="AI7" s="231"/>
      <c r="AJ7" s="283">
        <v>23</v>
      </c>
      <c r="AK7" s="283">
        <v>1</v>
      </c>
      <c r="AL7" s="283">
        <v>1</v>
      </c>
      <c r="AM7" s="283">
        <v>1</v>
      </c>
      <c r="AN7" s="283">
        <v>1</v>
      </c>
      <c r="AO7" s="283">
        <v>1</v>
      </c>
      <c r="AP7" s="37">
        <v>5</v>
      </c>
      <c r="AQ7" s="32">
        <f t="shared" si="19"/>
        <v>7</v>
      </c>
      <c r="AR7" s="32">
        <f t="shared" si="20"/>
        <v>3</v>
      </c>
      <c r="AS7" s="32">
        <f t="shared" si="21"/>
        <v>4</v>
      </c>
      <c r="AT7" s="32">
        <f t="shared" si="22"/>
        <v>8</v>
      </c>
      <c r="AU7" s="217">
        <f t="shared" si="23"/>
        <v>120000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*Horkon Heartripper</v>
      </c>
      <c r="BU7" s="141" t="str">
        <f>HLOOKUP(I$21,BZ$2:CW$16,7,FALSE)</f>
        <v>*Horkon Heartripper</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t="str">
        <f t="shared" si="4"/>
        <v>Dark Elf Blitzer</v>
      </c>
      <c r="E8" s="9">
        <f t="shared" si="5"/>
        <v>7</v>
      </c>
      <c r="F8" s="10">
        <f t="shared" si="6"/>
        <v>3</v>
      </c>
      <c r="G8" s="11">
        <f t="shared" si="7"/>
        <v>4</v>
      </c>
      <c r="H8" s="12">
        <f t="shared" si="8"/>
        <v>8</v>
      </c>
      <c r="I8" s="201" t="str">
        <f t="shared" si="9"/>
        <v>Block</v>
      </c>
      <c r="J8" s="282" t="str">
        <f t="shared" si="24"/>
        <v>Accurate</v>
      </c>
      <c r="K8" s="13">
        <f t="shared" si="10"/>
      </c>
      <c r="L8" s="116"/>
      <c r="M8" s="116"/>
      <c r="N8" s="117"/>
      <c r="O8" s="118"/>
      <c r="P8" s="119"/>
      <c r="Q8" s="120"/>
      <c r="R8" s="121"/>
      <c r="S8" s="122"/>
      <c r="T8" s="121"/>
      <c r="U8" s="122"/>
      <c r="V8" s="123"/>
      <c r="W8" s="124"/>
      <c r="X8" s="211">
        <f t="shared" si="11"/>
        <v>0</v>
      </c>
      <c r="Y8" s="128">
        <f t="shared" si="12"/>
        <v>130000</v>
      </c>
      <c r="Z8" s="244"/>
      <c r="AA8" s="266"/>
      <c r="AB8" s="286" t="str">
        <f t="shared" si="13"/>
        <v>Accurate</v>
      </c>
      <c r="AC8" s="286">
        <f t="shared" si="14"/>
      </c>
      <c r="AD8" s="286">
        <f t="shared" si="15"/>
      </c>
      <c r="AE8" s="286">
        <f t="shared" si="16"/>
      </c>
      <c r="AF8" s="286">
        <f t="shared" si="17"/>
      </c>
      <c r="AG8" s="286">
        <f t="shared" si="18"/>
      </c>
      <c r="AH8" s="302"/>
      <c r="AI8" s="231"/>
      <c r="AJ8" s="283">
        <v>30</v>
      </c>
      <c r="AK8" s="283">
        <v>1</v>
      </c>
      <c r="AL8" s="283">
        <v>1</v>
      </c>
      <c r="AM8" s="283">
        <v>1</v>
      </c>
      <c r="AN8" s="283">
        <v>1</v>
      </c>
      <c r="AO8" s="283">
        <v>1</v>
      </c>
      <c r="AP8" s="37">
        <v>5</v>
      </c>
      <c r="AQ8" s="32">
        <f t="shared" si="19"/>
        <v>7</v>
      </c>
      <c r="AR8" s="32">
        <f t="shared" si="20"/>
        <v>3</v>
      </c>
      <c r="AS8" s="32">
        <f t="shared" si="21"/>
        <v>4</v>
      </c>
      <c r="AT8" s="32">
        <f t="shared" si="22"/>
        <v>8</v>
      </c>
      <c r="AU8" s="217">
        <f t="shared" si="23"/>
        <v>130000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*Eldril Sidewinder</v>
      </c>
      <c r="BU8" s="141" t="str">
        <f>HLOOKUP(I$21,BZ$2:CW$16,8,FALSE)</f>
        <v>*Eldril Sidewinder</v>
      </c>
      <c r="BV8" s="25">
        <f t="shared" si="2"/>
        <v>0</v>
      </c>
      <c r="BW8" s="25">
        <f t="shared" si="3"/>
        <v>1</v>
      </c>
      <c r="BX8" s="25"/>
      <c r="BY8" s="26">
        <v>6</v>
      </c>
      <c r="BZ8" s="35" t="s">
        <v>200</v>
      </c>
      <c r="CA8" s="23" t="s">
        <v>151</v>
      </c>
      <c r="CB8" s="23" t="s">
        <v>153</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t="str">
        <f t="shared" si="4"/>
        <v>Dark Elf Lineman</v>
      </c>
      <c r="E9" s="9">
        <f t="shared" si="5"/>
        <v>6</v>
      </c>
      <c r="F9" s="10">
        <f t="shared" si="6"/>
        <v>3</v>
      </c>
      <c r="G9" s="11">
        <f t="shared" si="7"/>
        <v>4</v>
      </c>
      <c r="H9" s="12">
        <f t="shared" si="8"/>
        <v>8</v>
      </c>
      <c r="I9" s="201">
        <f t="shared" si="9"/>
        <v>0</v>
      </c>
      <c r="J9" s="282">
        <f t="shared" si="24"/>
      </c>
      <c r="K9" s="13">
        <f t="shared" si="10"/>
      </c>
      <c r="L9" s="116"/>
      <c r="M9" s="116"/>
      <c r="N9" s="117"/>
      <c r="O9" s="118"/>
      <c r="P9" s="119"/>
      <c r="Q9" s="120"/>
      <c r="R9" s="121"/>
      <c r="S9" s="122"/>
      <c r="T9" s="121"/>
      <c r="U9" s="122"/>
      <c r="V9" s="123"/>
      <c r="W9" s="124"/>
      <c r="X9" s="211">
        <f t="shared" si="11"/>
        <v>0</v>
      </c>
      <c r="Y9" s="128">
        <f t="shared" si="12"/>
        <v>70000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2</v>
      </c>
      <c r="AQ9" s="32">
        <f t="shared" si="19"/>
        <v>6</v>
      </c>
      <c r="AR9" s="32">
        <f t="shared" si="20"/>
        <v>3</v>
      </c>
      <c r="AS9" s="32">
        <f t="shared" si="21"/>
        <v>4</v>
      </c>
      <c r="AT9" s="32">
        <f t="shared" si="22"/>
        <v>8</v>
      </c>
      <c r="AU9" s="217">
        <f t="shared" si="23"/>
        <v>70000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*Hubris Rakarth </v>
      </c>
      <c r="BU9" s="141" t="str">
        <f>HLOOKUP(I$21,BZ$2:CW$16,9,FALSE)</f>
        <v>*Hubris Rakarth </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t="str">
        <f t="shared" si="4"/>
        <v>Dark Elf Lineman</v>
      </c>
      <c r="E10" s="9">
        <f t="shared" si="5"/>
        <v>6</v>
      </c>
      <c r="F10" s="10">
        <f t="shared" si="6"/>
        <v>3</v>
      </c>
      <c r="G10" s="11">
        <f t="shared" si="7"/>
        <v>4</v>
      </c>
      <c r="H10" s="12">
        <f t="shared" si="8"/>
        <v>8</v>
      </c>
      <c r="I10" s="201">
        <f t="shared" si="9"/>
        <v>0</v>
      </c>
      <c r="J10" s="282">
        <f t="shared" si="24"/>
      </c>
      <c r="K10" s="13">
        <f t="shared" si="10"/>
      </c>
      <c r="L10" s="116"/>
      <c r="M10" s="116"/>
      <c r="N10" s="117"/>
      <c r="O10" s="118"/>
      <c r="P10" s="119"/>
      <c r="Q10" s="120"/>
      <c r="R10" s="121"/>
      <c r="S10" s="122"/>
      <c r="T10" s="121"/>
      <c r="U10" s="122"/>
      <c r="V10" s="123"/>
      <c r="W10" s="124"/>
      <c r="X10" s="211">
        <f t="shared" si="11"/>
        <v>0</v>
      </c>
      <c r="Y10" s="128">
        <f t="shared" si="12"/>
        <v>70000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2</v>
      </c>
      <c r="AQ10" s="32">
        <f t="shared" si="19"/>
        <v>6</v>
      </c>
      <c r="AR10" s="32">
        <f t="shared" si="20"/>
        <v>3</v>
      </c>
      <c r="AS10" s="32">
        <f t="shared" si="21"/>
        <v>4</v>
      </c>
      <c r="AT10" s="32">
        <f t="shared" si="22"/>
        <v>8</v>
      </c>
      <c r="AU10" s="217">
        <f t="shared" si="23"/>
        <v>70000</v>
      </c>
      <c r="AV10" s="32"/>
      <c r="AW10" s="22">
        <f t="shared" si="25"/>
        <v>8</v>
      </c>
      <c r="AX10" s="35" t="s">
        <v>101</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*Morg 'n' Thorg</v>
      </c>
      <c r="BU10" s="141" t="str">
        <f>HLOOKUP(I$21,BZ$2:CW$16,10,FALSE)</f>
        <v>*Morg 'n' Thorg</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t="str">
        <f t="shared" si="4"/>
        <v>Dark Elf Lineman</v>
      </c>
      <c r="E11" s="9">
        <f t="shared" si="5"/>
        <v>6</v>
      </c>
      <c r="F11" s="10">
        <f t="shared" si="6"/>
        <v>3</v>
      </c>
      <c r="G11" s="11">
        <f t="shared" si="7"/>
        <v>4</v>
      </c>
      <c r="H11" s="12">
        <f t="shared" si="8"/>
        <v>8</v>
      </c>
      <c r="I11" s="201">
        <f t="shared" si="9"/>
        <v>0</v>
      </c>
      <c r="J11" s="282">
        <f t="shared" si="24"/>
      </c>
      <c r="K11" s="13">
        <f t="shared" si="10"/>
      </c>
      <c r="L11" s="116"/>
      <c r="M11" s="116"/>
      <c r="N11" s="117"/>
      <c r="O11" s="118"/>
      <c r="P11" s="119"/>
      <c r="Q11" s="120"/>
      <c r="R11" s="121"/>
      <c r="S11" s="122"/>
      <c r="T11" s="121"/>
      <c r="U11" s="122"/>
      <c r="V11" s="123"/>
      <c r="W11" s="124"/>
      <c r="X11" s="211">
        <f t="shared" si="11"/>
        <v>0</v>
      </c>
      <c r="Y11" s="128">
        <f t="shared" si="12"/>
        <v>70000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2</v>
      </c>
      <c r="AQ11" s="32">
        <f t="shared" si="19"/>
        <v>6</v>
      </c>
      <c r="AR11" s="32">
        <f t="shared" si="20"/>
        <v>3</v>
      </c>
      <c r="AS11" s="32">
        <f t="shared" si="21"/>
        <v>4</v>
      </c>
      <c r="AT11" s="32">
        <f t="shared" si="22"/>
        <v>8</v>
      </c>
      <c r="AU11" s="217">
        <f t="shared" si="23"/>
        <v>70000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*Ithaca Benoin</v>
      </c>
      <c r="BU11" s="141" t="str">
        <f>HLOOKUP(I$21,BZ$2:CW$16,11,FALSE)</f>
        <v>*Ithaca Benoin</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t="str">
        <f t="shared" si="4"/>
        <v>Dark Elf Lineman</v>
      </c>
      <c r="E12" s="9">
        <f t="shared" si="5"/>
        <v>6</v>
      </c>
      <c r="F12" s="10">
        <f t="shared" si="6"/>
        <v>3</v>
      </c>
      <c r="G12" s="11">
        <f t="shared" si="7"/>
        <v>4</v>
      </c>
      <c r="H12" s="12">
        <f t="shared" si="8"/>
        <v>8</v>
      </c>
      <c r="I12" s="201">
        <f t="shared" si="9"/>
        <v>0</v>
      </c>
      <c r="J12" s="282">
        <f t="shared" si="24"/>
      </c>
      <c r="K12" s="13">
        <f t="shared" si="10"/>
      </c>
      <c r="L12" s="116"/>
      <c r="M12" s="116"/>
      <c r="N12" s="117"/>
      <c r="O12" s="118"/>
      <c r="P12" s="119"/>
      <c r="Q12" s="120"/>
      <c r="R12" s="121"/>
      <c r="S12" s="122"/>
      <c r="T12" s="121"/>
      <c r="U12" s="122"/>
      <c r="V12" s="123"/>
      <c r="W12" s="124"/>
      <c r="X12" s="211">
        <f t="shared" si="11"/>
        <v>0</v>
      </c>
      <c r="Y12" s="128">
        <f t="shared" si="12"/>
        <v>70000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2</v>
      </c>
      <c r="AQ12" s="32">
        <f t="shared" si="19"/>
        <v>6</v>
      </c>
      <c r="AR12" s="32">
        <f t="shared" si="20"/>
        <v>3</v>
      </c>
      <c r="AS12" s="32">
        <f t="shared" si="21"/>
        <v>4</v>
      </c>
      <c r="AT12" s="32">
        <f t="shared" si="22"/>
        <v>8</v>
      </c>
      <c r="AU12" s="217">
        <f t="shared" si="23"/>
        <v>70000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*Roxanna Darknail</v>
      </c>
      <c r="BU12" s="141" t="str">
        <f>HLOOKUP(I$21,BZ$2:CW$16,12,FALSE)</f>
        <v>*Roxanna Darknail</v>
      </c>
      <c r="BV12" s="25">
        <f t="shared" si="2"/>
        <v>0</v>
      </c>
      <c r="BW12" s="25">
        <f t="shared" si="3"/>
        <v>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t="str">
        <f t="shared" si="4"/>
        <v>Dark Elf Lineman</v>
      </c>
      <c r="E13" s="9">
        <f t="shared" si="5"/>
        <v>6</v>
      </c>
      <c r="F13" s="10">
        <f t="shared" si="6"/>
        <v>3</v>
      </c>
      <c r="G13" s="11">
        <f t="shared" si="7"/>
        <v>4</v>
      </c>
      <c r="H13" s="12">
        <f t="shared" si="8"/>
        <v>8</v>
      </c>
      <c r="I13" s="201">
        <f t="shared" si="9"/>
        <v>0</v>
      </c>
      <c r="J13" s="282">
        <f t="shared" si="24"/>
      </c>
      <c r="K13" s="13">
        <f t="shared" si="10"/>
      </c>
      <c r="L13" s="116"/>
      <c r="M13" s="116"/>
      <c r="N13" s="117"/>
      <c r="O13" s="118"/>
      <c r="P13" s="119"/>
      <c r="Q13" s="120"/>
      <c r="R13" s="121"/>
      <c r="S13" s="122"/>
      <c r="T13" s="121"/>
      <c r="U13" s="122"/>
      <c r="V13" s="123"/>
      <c r="W13" s="124"/>
      <c r="X13" s="211">
        <f t="shared" si="11"/>
        <v>0</v>
      </c>
      <c r="Y13" s="128">
        <f t="shared" si="12"/>
        <v>70000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2</v>
      </c>
      <c r="AQ13" s="32">
        <f t="shared" si="19"/>
        <v>6</v>
      </c>
      <c r="AR13" s="32">
        <f t="shared" si="20"/>
        <v>3</v>
      </c>
      <c r="AS13" s="32">
        <f t="shared" si="21"/>
        <v>4</v>
      </c>
      <c r="AT13" s="32">
        <f t="shared" si="22"/>
        <v>8</v>
      </c>
      <c r="AU13" s="217">
        <f t="shared" si="23"/>
        <v>70000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v>13</v>
      </c>
      <c r="BT13" s="22" t="str">
        <f t="shared" si="1"/>
        <v>Dark Elf journeyman</v>
      </c>
      <c r="BU13" s="141" t="str">
        <f>HLOOKUP(I$21,BZ$2:CW$16,13,FALSE)</f>
        <v>Dark Elf journeyman</v>
      </c>
      <c r="BV13" s="25">
        <f t="shared" si="2"/>
        <v>0</v>
      </c>
      <c r="BW13" s="25">
        <f t="shared" si="3"/>
        <v>11</v>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f t="shared" si="4"/>
      </c>
      <c r="E14" s="9">
        <f t="shared" si="5"/>
      </c>
      <c r="F14" s="10">
        <f t="shared" si="6"/>
      </c>
      <c r="G14" s="11">
        <f t="shared" si="7"/>
      </c>
      <c r="H14" s="12">
        <f t="shared" si="8"/>
      </c>
      <c r="I14" s="201">
        <f t="shared" si="9"/>
      </c>
      <c r="J14" s="282">
        <f t="shared" si="24"/>
      </c>
      <c r="K14" s="13">
        <f t="shared" si="10"/>
      </c>
      <c r="L14" s="116"/>
      <c r="M14" s="116"/>
      <c r="N14" s="117"/>
      <c r="O14" s="118"/>
      <c r="P14" s="119"/>
      <c r="Q14" s="120"/>
      <c r="R14" s="121"/>
      <c r="S14" s="122"/>
      <c r="T14" s="121"/>
      <c r="U14" s="122"/>
      <c r="V14" s="123"/>
      <c r="W14" s="124"/>
      <c r="X14" s="211">
        <f t="shared" si="11"/>
        <v>0</v>
      </c>
      <c r="Y14" s="128">
        <f t="shared" si="12"/>
        <v>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1</v>
      </c>
      <c r="AQ14" s="32" t="e">
        <f t="shared" si="19"/>
        <v>#N/A</v>
      </c>
      <c r="AR14" s="32" t="e">
        <f t="shared" si="20"/>
        <v>#N/A</v>
      </c>
      <c r="AS14" s="32" t="e">
        <f t="shared" si="21"/>
        <v>#N/A</v>
      </c>
      <c r="AT14" s="32" t="e">
        <f t="shared" si="22"/>
        <v>#N/A</v>
      </c>
      <c r="AU14" s="217">
        <f t="shared" si="23"/>
        <v>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08"/>
      <c r="D19" s="309"/>
      <c r="E19" s="333"/>
      <c r="F19" s="334"/>
      <c r="G19" s="335"/>
      <c r="H19" s="336"/>
      <c r="I19" s="52"/>
      <c r="J19" s="314"/>
      <c r="K19" s="314"/>
      <c r="L19" s="113"/>
      <c r="M19" s="67"/>
      <c r="N19" s="67"/>
      <c r="O19" s="67"/>
      <c r="P19" s="67"/>
      <c r="Q19" s="67"/>
      <c r="R19" s="67"/>
      <c r="S19" s="67"/>
      <c r="T19" s="67"/>
      <c r="U19" s="114"/>
      <c r="V19" s="88"/>
      <c r="W19" s="67"/>
      <c r="X19" s="115" t="s">
        <v>520</v>
      </c>
      <c r="Y19" s="127">
        <f>SUM(AU3:AU18)</f>
        <v>1080000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10"/>
      <c r="D20" s="311"/>
      <c r="E20" s="320" t="s">
        <v>529</v>
      </c>
      <c r="F20" s="321"/>
      <c r="G20" s="321"/>
      <c r="H20" s="321"/>
      <c r="I20" s="322" t="s">
        <v>757</v>
      </c>
      <c r="J20" s="323"/>
      <c r="K20" s="324"/>
      <c r="L20" s="340" t="s">
        <v>15</v>
      </c>
      <c r="M20" s="340"/>
      <c r="N20" s="340"/>
      <c r="O20" s="340"/>
      <c r="P20" s="340"/>
      <c r="Q20" s="340"/>
      <c r="R20" s="340"/>
      <c r="S20" s="341"/>
      <c r="T20" s="125">
        <v>3</v>
      </c>
      <c r="U20" s="15" t="s">
        <v>16</v>
      </c>
      <c r="V20" s="339">
        <f>IF(I21&lt;&gt;"",VLOOKUP(I21,BN2:BO25,2,FALSE),0)</f>
        <v>50000</v>
      </c>
      <c r="W20" s="339"/>
      <c r="X20" s="16" t="s">
        <v>79</v>
      </c>
      <c r="Y20" s="129">
        <f>T20*V20</f>
        <v>150000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10"/>
      <c r="D21" s="311"/>
      <c r="E21" s="315" t="s">
        <v>18</v>
      </c>
      <c r="F21" s="316"/>
      <c r="G21" s="316"/>
      <c r="H21" s="316"/>
      <c r="I21" s="212" t="str">
        <f>VLOOKUP(AQ22,BM2:BN25,2,FALSE)</f>
        <v>Dark Elf</v>
      </c>
      <c r="J21" s="19"/>
      <c r="K21" s="213"/>
      <c r="L21" s="331" t="s">
        <v>17</v>
      </c>
      <c r="M21" s="331"/>
      <c r="N21" s="331"/>
      <c r="O21" s="331"/>
      <c r="P21" s="331"/>
      <c r="Q21" s="331"/>
      <c r="R21" s="331"/>
      <c r="S21" s="332"/>
      <c r="T21" s="126">
        <v>0</v>
      </c>
      <c r="U21" s="17" t="str">
        <f>IF(AP21=TRUE,"","x")</f>
        <v>x</v>
      </c>
      <c r="V21" s="338">
        <f>IF(AP21=TRUE,"free",10000)</f>
        <v>10000</v>
      </c>
      <c r="W21" s="338"/>
      <c r="X21" s="18" t="str">
        <f>IF(AP21=TRUE,""," gp")</f>
        <v> gp</v>
      </c>
      <c r="Y21" s="130">
        <f>IF(AP21=TRUE,"",T21*10000)</f>
        <v>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10"/>
      <c r="D22" s="311"/>
      <c r="E22" s="315" t="s">
        <v>20</v>
      </c>
      <c r="F22" s="316"/>
      <c r="G22" s="316"/>
      <c r="H22" s="316"/>
      <c r="I22" s="317" t="s">
        <v>758</v>
      </c>
      <c r="J22" s="318"/>
      <c r="K22" s="319"/>
      <c r="L22" s="331" t="s">
        <v>19</v>
      </c>
      <c r="M22" s="331"/>
      <c r="N22" s="331"/>
      <c r="O22" s="331"/>
      <c r="P22" s="331"/>
      <c r="Q22" s="331"/>
      <c r="R22" s="331"/>
      <c r="S22" s="332"/>
      <c r="T22" s="126">
        <v>0</v>
      </c>
      <c r="U22" s="17" t="s">
        <v>16</v>
      </c>
      <c r="V22" s="338">
        <v>10000</v>
      </c>
      <c r="W22" s="338"/>
      <c r="X22" s="18" t="s">
        <v>79</v>
      </c>
      <c r="Y22" s="130">
        <f>T22*10000</f>
        <v>0</v>
      </c>
      <c r="Z22" s="5"/>
      <c r="AA22" s="5"/>
      <c r="AB22" s="288"/>
      <c r="AC22" s="288"/>
      <c r="AD22" s="288"/>
      <c r="AE22" s="288"/>
      <c r="AF22" s="288"/>
      <c r="AG22" s="288"/>
      <c r="AH22" s="288"/>
      <c r="AI22" s="5"/>
      <c r="AJ22" s="33"/>
      <c r="AK22" s="33"/>
      <c r="AL22" s="33"/>
      <c r="AM22" s="33"/>
      <c r="AN22" s="33"/>
      <c r="AO22" s="33"/>
      <c r="AP22" s="33"/>
      <c r="AQ22" s="37">
        <v>5</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10"/>
      <c r="D23" s="311"/>
      <c r="E23" s="315" t="s">
        <v>162</v>
      </c>
      <c r="F23" s="316"/>
      <c r="G23" s="316"/>
      <c r="H23" s="316"/>
      <c r="I23" s="241">
        <f>(Y19+Y25)/1000</f>
        <v>1230</v>
      </c>
      <c r="J23" s="242" t="s">
        <v>519</v>
      </c>
      <c r="K23" s="243"/>
      <c r="L23" s="331" t="s">
        <v>21</v>
      </c>
      <c r="M23" s="331"/>
      <c r="N23" s="331"/>
      <c r="O23" s="331"/>
      <c r="P23" s="331"/>
      <c r="Q23" s="331"/>
      <c r="R23" s="331"/>
      <c r="S23" s="332"/>
      <c r="T23" s="126">
        <v>0</v>
      </c>
      <c r="U23" s="17" t="s">
        <v>16</v>
      </c>
      <c r="V23" s="338">
        <v>10000</v>
      </c>
      <c r="W23" s="338"/>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10"/>
      <c r="D24" s="311"/>
      <c r="E24" s="325" t="s">
        <v>22</v>
      </c>
      <c r="F24" s="326"/>
      <c r="G24" s="326"/>
      <c r="H24" s="327"/>
      <c r="I24" s="232">
        <v>0</v>
      </c>
      <c r="J24" s="233" t="s">
        <v>519</v>
      </c>
      <c r="K24" s="234"/>
      <c r="L24" s="342" t="str">
        <f>IF(I21="Undead","",(IF(I21="Necromantic","",(IF(I21="Khemri","",(IF(I21="Nurgle","","APOTHECARY")))))))</f>
        <v>APOTHECARY</v>
      </c>
      <c r="M24" s="342"/>
      <c r="N24" s="342"/>
      <c r="O24" s="342"/>
      <c r="P24" s="342"/>
      <c r="Q24" s="342"/>
      <c r="R24" s="342"/>
      <c r="S24" s="342"/>
      <c r="T24" s="216">
        <v>0</v>
      </c>
      <c r="U24" s="17" t="str">
        <f>IF(I21="Undead","",(IF(I21="Necromantic","",(IF(I21="Khemri","",(IF(I21="Nurgle","","x")))))))</f>
        <v>x</v>
      </c>
      <c r="V24" s="338">
        <f>IF(I21="Undead",-500,(IF(I21="Necromantic",-500,(IF(I21="Khemri",-500,(IF(I21="Nurgle",-500,50000)))))))</f>
        <v>50000</v>
      </c>
      <c r="W24" s="338"/>
      <c r="X24" s="18" t="str">
        <f>IF(I21="Undead","",(IF(I21="Necromantic","",(IF(I21="Khemri","",(IF(I21="Nurgle",""," gp")))))))</f>
        <v> gp</v>
      </c>
      <c r="Y24" s="131">
        <f>IF(I21="Undead","0,0",(IF(I21="Necromantic","0,0",IF(I21="Khemri","0,0",IF(I21="Nurgle","0,0",IF(T24&gt;0,50000,0))))))</f>
        <v>0</v>
      </c>
      <c r="Z24" s="5"/>
      <c r="AA24" s="5"/>
      <c r="AB24" s="160"/>
      <c r="AC24" s="160"/>
      <c r="AD24" s="160"/>
      <c r="AE24" s="160"/>
      <c r="AF24" s="160"/>
      <c r="AG24" s="160"/>
      <c r="AH24" s="160"/>
      <c r="AI24" s="5"/>
      <c r="AJ24" s="33"/>
      <c r="AK24" s="33"/>
      <c r="AL24" s="33"/>
      <c r="AM24" s="33"/>
      <c r="AN24" s="33"/>
      <c r="AO24" s="33"/>
      <c r="AP24" s="33"/>
      <c r="AQ24" s="37">
        <f>FLOOR(I24,10)</f>
        <v>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12"/>
      <c r="D25" s="313"/>
      <c r="E25" s="66" t="s">
        <v>751</v>
      </c>
      <c r="F25" s="14"/>
      <c r="G25" s="14"/>
      <c r="H25" s="14"/>
      <c r="I25" s="144" t="s">
        <v>139</v>
      </c>
      <c r="J25" s="145" t="s">
        <v>105</v>
      </c>
      <c r="K25" s="14"/>
      <c r="L25" s="337"/>
      <c r="M25" s="337"/>
      <c r="N25" s="337"/>
      <c r="O25" s="337"/>
      <c r="P25" s="337"/>
      <c r="Q25" s="337"/>
      <c r="R25" s="337"/>
      <c r="S25" s="337"/>
      <c r="T25" s="89"/>
      <c r="U25" s="114"/>
      <c r="V25" s="88"/>
      <c r="W25" s="67"/>
      <c r="X25" s="115" t="s">
        <v>123</v>
      </c>
      <c r="Y25" s="127">
        <f>SUM(Y20:Y24)</f>
        <v>150000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20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20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20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20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20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30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100000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IF(AX133="","",AW131+1)</f>
        <v>130</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131</v>
      </c>
      <c r="AX134" s="35" t="s">
        <v>662</v>
      </c>
      <c r="AY134" s="40">
        <v>6</v>
      </c>
      <c r="AZ134" s="40">
        <v>5</v>
      </c>
      <c r="BA134" s="40">
        <v>2</v>
      </c>
      <c r="BB134" s="40">
        <v>9</v>
      </c>
      <c r="BC134" s="42" t="s">
        <v>663</v>
      </c>
      <c r="BD134" s="39">
        <v>230000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132</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133</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134</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135</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136</v>
      </c>
      <c r="AX139" s="35" t="s">
        <v>737</v>
      </c>
      <c r="AY139" s="40">
        <v>6</v>
      </c>
      <c r="AZ139" s="40">
        <v>3</v>
      </c>
      <c r="BA139" s="40">
        <v>3</v>
      </c>
      <c r="BB139" s="40">
        <v>8</v>
      </c>
      <c r="BC139" s="42" t="s">
        <v>738</v>
      </c>
      <c r="BD139" s="39">
        <v>130000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137</v>
      </c>
      <c r="AX140" s="23" t="s">
        <v>147</v>
      </c>
      <c r="AY140" s="24">
        <v>2</v>
      </c>
      <c r="AZ140" s="24">
        <v>7</v>
      </c>
      <c r="BA140" s="24">
        <v>1</v>
      </c>
      <c r="BB140" s="24">
        <v>10</v>
      </c>
      <c r="BC140" s="41" t="s">
        <v>191</v>
      </c>
      <c r="BD140" s="25">
        <v>250000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138</v>
      </c>
      <c r="AX141" s="35" t="s">
        <v>691</v>
      </c>
      <c r="AY141" s="40">
        <v>7</v>
      </c>
      <c r="AZ141" s="40">
        <v>3</v>
      </c>
      <c r="BA141" s="40">
        <v>4</v>
      </c>
      <c r="BB141" s="40">
        <v>7</v>
      </c>
      <c r="BC141" s="42" t="s">
        <v>681</v>
      </c>
      <c r="BD141" s="39">
        <v>170000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139</v>
      </c>
      <c r="AX142" s="35" t="s">
        <v>192</v>
      </c>
      <c r="AY142" s="40">
        <v>8</v>
      </c>
      <c r="AZ142" s="40">
        <v>3</v>
      </c>
      <c r="BA142" s="40">
        <v>4</v>
      </c>
      <c r="BB142" s="40">
        <v>7</v>
      </c>
      <c r="BC142" s="42" t="s">
        <v>195</v>
      </c>
      <c r="BD142" s="39">
        <v>170000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140</v>
      </c>
      <c r="AX143" s="35" t="s">
        <v>623</v>
      </c>
      <c r="AY143" s="40">
        <v>4</v>
      </c>
      <c r="AZ143" s="40">
        <v>7</v>
      </c>
      <c r="BA143" s="40">
        <v>3</v>
      </c>
      <c r="BB143" s="40">
        <v>7</v>
      </c>
      <c r="BC143" s="42" t="s">
        <v>682</v>
      </c>
      <c r="BD143" s="39">
        <v>80000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141</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142</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143</v>
      </c>
      <c r="AX146" s="35" t="s">
        <v>692</v>
      </c>
      <c r="AY146" s="40">
        <v>7</v>
      </c>
      <c r="AZ146" s="40">
        <v>4</v>
      </c>
      <c r="BA146" s="40">
        <v>3</v>
      </c>
      <c r="BB146" s="40">
        <v>8</v>
      </c>
      <c r="BC146" s="42" t="s">
        <v>683</v>
      </c>
      <c r="BD146" s="39">
        <v>200000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144</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145</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146</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147</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148</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149</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150</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151</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152</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153</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154</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155</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156</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157</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158</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159</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160</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161</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162</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163</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164</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165</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166</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167</v>
      </c>
      <c r="AX170" s="23" t="s">
        <v>145</v>
      </c>
      <c r="AY170" s="24">
        <v>6</v>
      </c>
      <c r="AZ170" s="24">
        <v>6</v>
      </c>
      <c r="BA170" s="24">
        <v>3</v>
      </c>
      <c r="BB170" s="24">
        <v>10</v>
      </c>
      <c r="BC170" s="41" t="s">
        <v>211</v>
      </c>
      <c r="BD170" s="25">
        <v>450000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168</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169</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170</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171</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172</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173</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174</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175</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176</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177</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178</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179</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180</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181</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182</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183</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184</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185</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186</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187</v>
      </c>
      <c r="AX190" s="35" t="s">
        <v>153</v>
      </c>
      <c r="AY190" s="40">
        <v>5</v>
      </c>
      <c r="AZ190" s="40">
        <v>3</v>
      </c>
      <c r="BA190" s="40">
        <v>2</v>
      </c>
      <c r="BB190" s="40">
        <v>9</v>
      </c>
      <c r="BC190" s="42" t="s">
        <v>228</v>
      </c>
      <c r="BD190" s="39">
        <v>60000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L25:S25"/>
    <mergeCell ref="V23:W23"/>
    <mergeCell ref="L23:S23"/>
    <mergeCell ref="V22:W22"/>
    <mergeCell ref="V20:W20"/>
    <mergeCell ref="V21:W21"/>
    <mergeCell ref="L20:S20"/>
    <mergeCell ref="V24:W24"/>
    <mergeCell ref="L24:S24"/>
    <mergeCell ref="N2:Q2"/>
    <mergeCell ref="L22:S22"/>
    <mergeCell ref="L21:S21"/>
    <mergeCell ref="E22:H22"/>
    <mergeCell ref="E19:F19"/>
    <mergeCell ref="G19:H19"/>
    <mergeCell ref="C19:D25"/>
    <mergeCell ref="J19:K19"/>
    <mergeCell ref="E21:H21"/>
    <mergeCell ref="E23:H23"/>
    <mergeCell ref="I22:K22"/>
    <mergeCell ref="E20:H20"/>
    <mergeCell ref="I20:K20"/>
    <mergeCell ref="E24:H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D7" sqref="D7"/>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5"/>
      <c r="B5" s="347"/>
      <c r="C5" s="346"/>
      <c r="D5" s="96" t="s">
        <v>29</v>
      </c>
      <c r="E5" s="97"/>
      <c r="F5" s="95" t="s">
        <v>9</v>
      </c>
      <c r="G5" s="98"/>
      <c r="H5" s="172"/>
      <c r="I5" s="148" t="s">
        <v>10</v>
      </c>
      <c r="J5" s="147"/>
      <c r="K5" s="150"/>
      <c r="L5" s="151" t="s">
        <v>138</v>
      </c>
      <c r="M5" s="152"/>
      <c r="N5" s="153"/>
      <c r="O5" s="151" t="s">
        <v>137</v>
      </c>
      <c r="P5" s="152"/>
      <c r="Q5" s="153"/>
      <c r="R5" s="151" t="s">
        <v>24</v>
      </c>
      <c r="S5" s="152"/>
      <c r="T5" s="345" t="s">
        <v>129</v>
      </c>
      <c r="U5" s="346"/>
      <c r="V5" s="345" t="s">
        <v>30</v>
      </c>
      <c r="W5" s="346"/>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3">
        <f>IF(AA7=1,"won",IF(AB7=1,"tied",IF(AC7=1,"lost","")))</f>
      </c>
      <c r="C7" s="344"/>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8">
        <f>IF(AA8=1,"won",IF(AB8=1,"tied",IF(AC8=1,"lost","")))</f>
      </c>
      <c r="C8" s="349"/>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3">
        <f aca="true" t="shared" si="3" ref="B9:B72">IF(AA9=1,"won",IF(AB9=1,"tied",IF(AC9=1,"lost","")))</f>
      </c>
      <c r="C9" s="344"/>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3">
        <f t="shared" si="3"/>
      </c>
      <c r="C10" s="344"/>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3">
        <f t="shared" si="3"/>
      </c>
      <c r="C11" s="344"/>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3">
        <f t="shared" si="3"/>
      </c>
      <c r="C12" s="344"/>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3">
        <f t="shared" si="3"/>
      </c>
      <c r="C13" s="344"/>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3">
        <f t="shared" si="3"/>
      </c>
      <c r="C14" s="344"/>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3">
        <f t="shared" si="3"/>
      </c>
      <c r="C15" s="344"/>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3">
        <f t="shared" si="3"/>
      </c>
      <c r="C16" s="344"/>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3">
        <f t="shared" si="3"/>
      </c>
      <c r="C17" s="344"/>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3">
        <f t="shared" si="3"/>
      </c>
      <c r="C18" s="344"/>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3">
        <f t="shared" si="3"/>
      </c>
      <c r="C19" s="344"/>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3">
        <f t="shared" si="3"/>
      </c>
      <c r="C20" s="344"/>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3">
        <f t="shared" si="3"/>
      </c>
      <c r="C21" s="344"/>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3">
        <f t="shared" si="3"/>
      </c>
      <c r="C22" s="344"/>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3">
        <f t="shared" si="3"/>
      </c>
      <c r="C23" s="344"/>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3">
        <f t="shared" si="3"/>
      </c>
      <c r="C24" s="344"/>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3">
        <f t="shared" si="3"/>
      </c>
      <c r="C25" s="344"/>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3">
        <f t="shared" si="3"/>
      </c>
      <c r="C26" s="344"/>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3">
        <f t="shared" si="3"/>
      </c>
      <c r="C27" s="344"/>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3">
        <f t="shared" si="3"/>
      </c>
      <c r="C28" s="344"/>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3">
        <f t="shared" si="3"/>
      </c>
      <c r="C29" s="344"/>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3">
        <f t="shared" si="3"/>
      </c>
      <c r="C30" s="344"/>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3">
        <f t="shared" si="3"/>
      </c>
      <c r="C31" s="344"/>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3">
        <f t="shared" si="3"/>
      </c>
      <c r="C32" s="344"/>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3">
        <f t="shared" si="3"/>
      </c>
      <c r="C33" s="344"/>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3">
        <f t="shared" si="3"/>
      </c>
      <c r="C34" s="344"/>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3">
        <f t="shared" si="3"/>
      </c>
      <c r="C35" s="344"/>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3">
        <f t="shared" si="3"/>
      </c>
      <c r="C36" s="344"/>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3">
        <f t="shared" si="3"/>
      </c>
      <c r="C37" s="344"/>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3">
        <f t="shared" si="3"/>
      </c>
      <c r="C38" s="344"/>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3">
        <f t="shared" si="3"/>
      </c>
      <c r="C39" s="344"/>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3">
        <f t="shared" si="3"/>
      </c>
      <c r="C40" s="344"/>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3">
        <f t="shared" si="3"/>
      </c>
      <c r="C41" s="344"/>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3">
        <f t="shared" si="3"/>
      </c>
      <c r="C42" s="344"/>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3">
        <f t="shared" si="3"/>
      </c>
      <c r="C43" s="344"/>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3">
        <f t="shared" si="3"/>
      </c>
      <c r="C44" s="344"/>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3">
        <f t="shared" si="3"/>
      </c>
      <c r="C45" s="344"/>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3">
        <f t="shared" si="3"/>
      </c>
      <c r="C46" s="344"/>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3">
        <f t="shared" si="3"/>
      </c>
      <c r="C47" s="344"/>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3">
        <f t="shared" si="3"/>
      </c>
      <c r="C48" s="344"/>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3">
        <f t="shared" si="3"/>
      </c>
      <c r="C49" s="344"/>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3">
        <f t="shared" si="3"/>
      </c>
      <c r="C50" s="344"/>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3">
        <f t="shared" si="3"/>
      </c>
      <c r="C51" s="344"/>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3">
        <f t="shared" si="3"/>
      </c>
      <c r="C52" s="344"/>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3">
        <f t="shared" si="3"/>
      </c>
      <c r="C53" s="344"/>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3">
        <f t="shared" si="3"/>
      </c>
      <c r="C54" s="344"/>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3">
        <f t="shared" si="3"/>
      </c>
      <c r="C55" s="344"/>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3">
        <f t="shared" si="3"/>
      </c>
      <c r="C56" s="344"/>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3">
        <f t="shared" si="3"/>
      </c>
      <c r="C57" s="344"/>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3">
        <f t="shared" si="3"/>
      </c>
      <c r="C58" s="344"/>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3">
        <f t="shared" si="3"/>
      </c>
      <c r="C59" s="344"/>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3">
        <f t="shared" si="3"/>
      </c>
      <c r="C60" s="344"/>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3">
        <f t="shared" si="3"/>
      </c>
      <c r="C61" s="344"/>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3">
        <f t="shared" si="3"/>
      </c>
      <c r="C62" s="344"/>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3">
        <f t="shared" si="3"/>
      </c>
      <c r="C63" s="344"/>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3">
        <f t="shared" si="3"/>
      </c>
      <c r="C64" s="344"/>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3">
        <f t="shared" si="3"/>
      </c>
      <c r="C65" s="344"/>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3">
        <f t="shared" si="3"/>
      </c>
      <c r="C66" s="344"/>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3">
        <f t="shared" si="3"/>
      </c>
      <c r="C67" s="344"/>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3">
        <f t="shared" si="3"/>
      </c>
      <c r="C68" s="344"/>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3">
        <f t="shared" si="3"/>
      </c>
      <c r="C69" s="344"/>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3">
        <f t="shared" si="3"/>
      </c>
      <c r="C70" s="344"/>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3">
        <f t="shared" si="3"/>
      </c>
      <c r="C71" s="344"/>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3">
        <f t="shared" si="3"/>
      </c>
      <c r="C72" s="344"/>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3">
        <f aca="true" t="shared" si="12" ref="B73:B136">IF(AA73=1,"won",IF(AB73=1,"tied",IF(AC73=1,"lost","")))</f>
      </c>
      <c r="C73" s="344"/>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3">
        <f t="shared" si="12"/>
      </c>
      <c r="C74" s="344"/>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3">
        <f t="shared" si="12"/>
      </c>
      <c r="C75" s="344"/>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3">
        <f t="shared" si="12"/>
      </c>
      <c r="C76" s="344"/>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3">
        <f t="shared" si="12"/>
      </c>
      <c r="C77" s="344"/>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3">
        <f t="shared" si="12"/>
      </c>
      <c r="C78" s="344"/>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3">
        <f t="shared" si="12"/>
      </c>
      <c r="C79" s="344"/>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3">
        <f t="shared" si="12"/>
      </c>
      <c r="C80" s="344"/>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3">
        <f t="shared" si="12"/>
      </c>
      <c r="C81" s="344"/>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3">
        <f t="shared" si="12"/>
      </c>
      <c r="C82" s="344"/>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3">
        <f t="shared" si="12"/>
      </c>
      <c r="C83" s="344"/>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3">
        <f t="shared" si="12"/>
      </c>
      <c r="C84" s="344"/>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3">
        <f t="shared" si="12"/>
      </c>
      <c r="C85" s="344"/>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3">
        <f t="shared" si="12"/>
      </c>
      <c r="C86" s="344"/>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3">
        <f t="shared" si="12"/>
      </c>
      <c r="C87" s="344"/>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3">
        <f t="shared" si="12"/>
      </c>
      <c r="C88" s="344"/>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3">
        <f t="shared" si="12"/>
      </c>
      <c r="C89" s="344"/>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3">
        <f t="shared" si="12"/>
      </c>
      <c r="C90" s="344"/>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3">
        <f t="shared" si="12"/>
      </c>
      <c r="C91" s="344"/>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3">
        <f t="shared" si="12"/>
      </c>
      <c r="C92" s="344"/>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3">
        <f t="shared" si="12"/>
      </c>
      <c r="C93" s="344"/>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3">
        <f t="shared" si="12"/>
      </c>
      <c r="C94" s="344"/>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3">
        <f t="shared" si="12"/>
      </c>
      <c r="C95" s="344"/>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3">
        <f t="shared" si="12"/>
      </c>
      <c r="C96" s="344"/>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3">
        <f t="shared" si="12"/>
      </c>
      <c r="C97" s="344"/>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3">
        <f t="shared" si="12"/>
      </c>
      <c r="C98" s="344"/>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3">
        <f t="shared" si="12"/>
      </c>
      <c r="C99" s="344"/>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3">
        <f t="shared" si="12"/>
      </c>
      <c r="C100" s="344"/>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3">
        <f t="shared" si="12"/>
      </c>
      <c r="C101" s="344"/>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3">
        <f t="shared" si="12"/>
      </c>
      <c r="C102" s="344"/>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3">
        <f t="shared" si="12"/>
      </c>
      <c r="C103" s="344"/>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3">
        <f t="shared" si="12"/>
      </c>
      <c r="C104" s="344"/>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3">
        <f t="shared" si="12"/>
      </c>
      <c r="C105" s="344"/>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3">
        <f t="shared" si="12"/>
      </c>
      <c r="C106" s="344"/>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3">
        <f t="shared" si="12"/>
      </c>
      <c r="C107" s="344"/>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3">
        <f t="shared" si="12"/>
      </c>
      <c r="C108" s="344"/>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3">
        <f t="shared" si="12"/>
      </c>
      <c r="C109" s="344"/>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3">
        <f t="shared" si="12"/>
      </c>
      <c r="C110" s="344"/>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3">
        <f t="shared" si="12"/>
      </c>
      <c r="C111" s="344"/>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3">
        <f t="shared" si="12"/>
      </c>
      <c r="C112" s="344"/>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3">
        <f t="shared" si="12"/>
      </c>
      <c r="C113" s="344"/>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3">
        <f t="shared" si="12"/>
      </c>
      <c r="C114" s="344"/>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3">
        <f t="shared" si="12"/>
      </c>
      <c r="C115" s="344"/>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3">
        <f t="shared" si="12"/>
      </c>
      <c r="C116" s="344"/>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3">
        <f t="shared" si="12"/>
      </c>
      <c r="C117" s="344"/>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3">
        <f t="shared" si="12"/>
      </c>
      <c r="C118" s="344"/>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3">
        <f t="shared" si="12"/>
      </c>
      <c r="C119" s="344"/>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3">
        <f t="shared" si="12"/>
      </c>
      <c r="C120" s="344"/>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3">
        <f t="shared" si="12"/>
      </c>
      <c r="C121" s="344"/>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3">
        <f t="shared" si="12"/>
      </c>
      <c r="C122" s="344"/>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3">
        <f t="shared" si="12"/>
      </c>
      <c r="C123" s="344"/>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3">
        <f t="shared" si="12"/>
      </c>
      <c r="C124" s="344"/>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3">
        <f t="shared" si="12"/>
      </c>
      <c r="C125" s="344"/>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3">
        <f t="shared" si="12"/>
      </c>
      <c r="C126" s="344"/>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3">
        <f t="shared" si="12"/>
      </c>
      <c r="C127" s="344"/>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3">
        <f t="shared" si="12"/>
      </c>
      <c r="C128" s="344"/>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3">
        <f t="shared" si="12"/>
      </c>
      <c r="C129" s="344"/>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3">
        <f t="shared" si="12"/>
      </c>
      <c r="C130" s="344"/>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3">
        <f t="shared" si="12"/>
      </c>
      <c r="C131" s="344"/>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3">
        <f t="shared" si="12"/>
      </c>
      <c r="C132" s="344"/>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3">
        <f t="shared" si="12"/>
      </c>
      <c r="C133" s="344"/>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3">
        <f t="shared" si="12"/>
      </c>
      <c r="C134" s="344"/>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3">
        <f t="shared" si="12"/>
      </c>
      <c r="C135" s="344"/>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3">
        <f t="shared" si="12"/>
      </c>
      <c r="C136" s="344"/>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3">
        <f aca="true" t="shared" si="19" ref="B137:B200">IF(AA137=1,"won",IF(AB137=1,"tied",IF(AC137=1,"lost","")))</f>
      </c>
      <c r="C137" s="344"/>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3">
        <f t="shared" si="19"/>
      </c>
      <c r="C138" s="344"/>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3">
        <f t="shared" si="19"/>
      </c>
      <c r="C139" s="344"/>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3">
        <f t="shared" si="19"/>
      </c>
      <c r="C140" s="344"/>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3">
        <f t="shared" si="19"/>
      </c>
      <c r="C141" s="344"/>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3">
        <f t="shared" si="19"/>
      </c>
      <c r="C142" s="344"/>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3">
        <f t="shared" si="19"/>
      </c>
      <c r="C143" s="344"/>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3">
        <f t="shared" si="19"/>
      </c>
      <c r="C144" s="344"/>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3">
        <f t="shared" si="19"/>
      </c>
      <c r="C145" s="344"/>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3">
        <f t="shared" si="19"/>
      </c>
      <c r="C146" s="344"/>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3">
        <f t="shared" si="19"/>
      </c>
      <c r="C147" s="344"/>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3">
        <f t="shared" si="19"/>
      </c>
      <c r="C148" s="344"/>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3">
        <f t="shared" si="19"/>
      </c>
      <c r="C149" s="344"/>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3">
        <f t="shared" si="19"/>
      </c>
      <c r="C150" s="344"/>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3">
        <f t="shared" si="19"/>
      </c>
      <c r="C151" s="344"/>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3">
        <f t="shared" si="19"/>
      </c>
      <c r="C152" s="344"/>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3">
        <f t="shared" si="19"/>
      </c>
      <c r="C153" s="344"/>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3">
        <f t="shared" si="19"/>
      </c>
      <c r="C154" s="344"/>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3">
        <f t="shared" si="19"/>
      </c>
      <c r="C155" s="344"/>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3">
        <f t="shared" si="19"/>
      </c>
      <c r="C156" s="344"/>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3">
        <f t="shared" si="19"/>
      </c>
      <c r="C157" s="344"/>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3">
        <f t="shared" si="19"/>
      </c>
      <c r="C158" s="344"/>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3">
        <f t="shared" si="19"/>
      </c>
      <c r="C159" s="344"/>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3">
        <f t="shared" si="19"/>
      </c>
      <c r="C160" s="344"/>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3">
        <f t="shared" si="19"/>
      </c>
      <c r="C161" s="344"/>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3">
        <f t="shared" si="19"/>
      </c>
      <c r="C162" s="344"/>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3">
        <f t="shared" si="19"/>
      </c>
      <c r="C163" s="344"/>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3">
        <f t="shared" si="19"/>
      </c>
      <c r="C164" s="344"/>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3">
        <f t="shared" si="19"/>
      </c>
      <c r="C165" s="344"/>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3">
        <f t="shared" si="19"/>
      </c>
      <c r="C166" s="344"/>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3">
        <f t="shared" si="19"/>
      </c>
      <c r="C167" s="344"/>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3">
        <f t="shared" si="19"/>
      </c>
      <c r="C168" s="344"/>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3">
        <f t="shared" si="19"/>
      </c>
      <c r="C169" s="344"/>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3">
        <f t="shared" si="19"/>
      </c>
      <c r="C170" s="344"/>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3">
        <f t="shared" si="19"/>
      </c>
      <c r="C171" s="344"/>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3">
        <f t="shared" si="19"/>
      </c>
      <c r="C172" s="344"/>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3">
        <f t="shared" si="19"/>
      </c>
      <c r="C173" s="344"/>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3">
        <f t="shared" si="19"/>
      </c>
      <c r="C174" s="344"/>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3">
        <f t="shared" si="19"/>
      </c>
      <c r="C175" s="344"/>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3">
        <f t="shared" si="19"/>
      </c>
      <c r="C176" s="344"/>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3">
        <f t="shared" si="19"/>
      </c>
      <c r="C177" s="344"/>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3">
        <f t="shared" si="19"/>
      </c>
      <c r="C178" s="344"/>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3">
        <f t="shared" si="19"/>
      </c>
      <c r="C179" s="344"/>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3">
        <f t="shared" si="19"/>
      </c>
      <c r="C180" s="344"/>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3">
        <f t="shared" si="19"/>
      </c>
      <c r="C181" s="344"/>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3">
        <f t="shared" si="19"/>
      </c>
      <c r="C182" s="344"/>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3">
        <f t="shared" si="19"/>
      </c>
      <c r="C183" s="344"/>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3">
        <f t="shared" si="19"/>
      </c>
      <c r="C184" s="344"/>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3">
        <f t="shared" si="19"/>
      </c>
      <c r="C185" s="344"/>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3">
        <f t="shared" si="19"/>
      </c>
      <c r="C186" s="344"/>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3">
        <f t="shared" si="19"/>
      </c>
      <c r="C187" s="344"/>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3">
        <f t="shared" si="19"/>
      </c>
      <c r="C188" s="344"/>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3">
        <f t="shared" si="19"/>
      </c>
      <c r="C189" s="344"/>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3">
        <f t="shared" si="19"/>
      </c>
      <c r="C190" s="344"/>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3">
        <f t="shared" si="19"/>
      </c>
      <c r="C191" s="344"/>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3">
        <f t="shared" si="19"/>
      </c>
      <c r="C192" s="344"/>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3">
        <f t="shared" si="19"/>
      </c>
      <c r="C193" s="344"/>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3">
        <f t="shared" si="19"/>
      </c>
      <c r="C194" s="344"/>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3">
        <f t="shared" si="19"/>
      </c>
      <c r="C195" s="344"/>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3">
        <f t="shared" si="19"/>
      </c>
      <c r="C196" s="344"/>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3">
        <f t="shared" si="19"/>
      </c>
      <c r="C197" s="344"/>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3">
        <f t="shared" si="19"/>
      </c>
      <c r="C198" s="344"/>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3">
        <f t="shared" si="19"/>
      </c>
      <c r="C199" s="344"/>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3">
        <f t="shared" si="19"/>
      </c>
      <c r="C200" s="344"/>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3">
        <f aca="true" t="shared" si="26" ref="B201:B206">IF(AA201=1,"won",IF(AB201=1,"tied",IF(AC201=1,"lost","")))</f>
      </c>
      <c r="C201" s="344"/>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3">
        <f t="shared" si="26"/>
      </c>
      <c r="C202" s="344"/>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3">
        <f t="shared" si="26"/>
      </c>
      <c r="C203" s="344"/>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3">
        <f t="shared" si="26"/>
      </c>
      <c r="C204" s="344"/>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3">
        <f t="shared" si="26"/>
      </c>
      <c r="C205" s="344"/>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3">
        <f t="shared" si="26"/>
      </c>
      <c r="C206" s="344"/>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93:C193"/>
    <mergeCell ref="B194:C194"/>
    <mergeCell ref="B11:C11"/>
    <mergeCell ref="B203:C203"/>
    <mergeCell ref="B195:C195"/>
    <mergeCell ref="B196:C196"/>
    <mergeCell ref="B197:C197"/>
    <mergeCell ref="B198:C198"/>
    <mergeCell ref="B191:C191"/>
    <mergeCell ref="B192:C192"/>
    <mergeCell ref="B206:C206"/>
    <mergeCell ref="B199:C199"/>
    <mergeCell ref="B200:C200"/>
    <mergeCell ref="B201:C201"/>
    <mergeCell ref="B202:C202"/>
    <mergeCell ref="B204:C204"/>
    <mergeCell ref="B205:C205"/>
    <mergeCell ref="B187:C187"/>
    <mergeCell ref="B188:C188"/>
    <mergeCell ref="B189:C189"/>
    <mergeCell ref="B190:C190"/>
    <mergeCell ref="B183:C183"/>
    <mergeCell ref="B184:C184"/>
    <mergeCell ref="B185:C185"/>
    <mergeCell ref="B186:C186"/>
    <mergeCell ref="B179:C179"/>
    <mergeCell ref="B180:C180"/>
    <mergeCell ref="B181:C181"/>
    <mergeCell ref="B182:C182"/>
    <mergeCell ref="B175:C175"/>
    <mergeCell ref="B176:C176"/>
    <mergeCell ref="B177:C177"/>
    <mergeCell ref="B178:C178"/>
    <mergeCell ref="B171:C171"/>
    <mergeCell ref="B172:C172"/>
    <mergeCell ref="B173:C173"/>
    <mergeCell ref="B174:C174"/>
    <mergeCell ref="B167:C167"/>
    <mergeCell ref="B168:C168"/>
    <mergeCell ref="B169:C169"/>
    <mergeCell ref="B170:C170"/>
    <mergeCell ref="B163:C163"/>
    <mergeCell ref="B164:C164"/>
    <mergeCell ref="B165:C165"/>
    <mergeCell ref="B166:C166"/>
    <mergeCell ref="B159:C159"/>
    <mergeCell ref="B160:C160"/>
    <mergeCell ref="B161:C161"/>
    <mergeCell ref="B162:C162"/>
    <mergeCell ref="B155:C155"/>
    <mergeCell ref="B156:C156"/>
    <mergeCell ref="B157:C157"/>
    <mergeCell ref="B158:C158"/>
    <mergeCell ref="B151:C151"/>
    <mergeCell ref="B152:C152"/>
    <mergeCell ref="B153:C153"/>
    <mergeCell ref="B154:C154"/>
    <mergeCell ref="B147:C147"/>
    <mergeCell ref="B148:C148"/>
    <mergeCell ref="B149:C149"/>
    <mergeCell ref="B150:C150"/>
    <mergeCell ref="B143:C143"/>
    <mergeCell ref="B144:C144"/>
    <mergeCell ref="B145:C145"/>
    <mergeCell ref="B146:C146"/>
    <mergeCell ref="B139:C139"/>
    <mergeCell ref="B140:C140"/>
    <mergeCell ref="B141:C141"/>
    <mergeCell ref="B142:C142"/>
    <mergeCell ref="B135:C135"/>
    <mergeCell ref="B136:C136"/>
    <mergeCell ref="B137:C137"/>
    <mergeCell ref="B138:C138"/>
    <mergeCell ref="B131:C131"/>
    <mergeCell ref="B132:C132"/>
    <mergeCell ref="B133:C133"/>
    <mergeCell ref="B134:C134"/>
    <mergeCell ref="B127:C127"/>
    <mergeCell ref="B128:C128"/>
    <mergeCell ref="B129:C129"/>
    <mergeCell ref="B130:C130"/>
    <mergeCell ref="B123:C123"/>
    <mergeCell ref="B124:C124"/>
    <mergeCell ref="B125:C125"/>
    <mergeCell ref="B126:C126"/>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C107"/>
    <mergeCell ref="B108:C108"/>
    <mergeCell ref="B109:C109"/>
    <mergeCell ref="B110:C110"/>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B79:C79"/>
    <mergeCell ref="B80:C80"/>
    <mergeCell ref="B81:C81"/>
    <mergeCell ref="B82:C82"/>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2:C12"/>
    <mergeCell ref="B13:C13"/>
    <mergeCell ref="B14:C14"/>
    <mergeCell ref="V5:W5"/>
    <mergeCell ref="A5:C5"/>
    <mergeCell ref="T5:U5"/>
    <mergeCell ref="B7:C7"/>
    <mergeCell ref="B8:C8"/>
    <mergeCell ref="B9:C9"/>
    <mergeCell ref="B10:C10"/>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
      <selection activeCell="B2" sqref="B2"/>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752</v>
      </c>
    </row>
    <row r="2" spans="1:3" s="61" customFormat="1" ht="19.5" customHeight="1">
      <c r="A2" s="80"/>
      <c r="B2" s="84" t="s">
        <v>533</v>
      </c>
      <c r="C2" s="80"/>
    </row>
    <row r="3" spans="1:3" s="61" customFormat="1" ht="4.5" customHeight="1">
      <c r="A3" s="80"/>
      <c r="B3" s="135"/>
      <c r="C3" s="80"/>
    </row>
    <row r="4" spans="1:3" s="61" customFormat="1" ht="12.75" customHeight="1">
      <c r="A4" s="80"/>
      <c r="B4" s="136" t="s">
        <v>132</v>
      </c>
      <c r="C4" s="80"/>
    </row>
    <row r="5" spans="1:3" s="68" customFormat="1" ht="5.25">
      <c r="A5" s="81"/>
      <c r="B5" s="137"/>
      <c r="C5" s="81"/>
    </row>
    <row r="6" spans="1:3" s="61" customFormat="1" ht="25.5" customHeight="1">
      <c r="A6" s="80"/>
      <c r="B6" s="136" t="s">
        <v>753</v>
      </c>
      <c r="C6" s="80"/>
    </row>
    <row r="7" spans="1:3" s="68" customFormat="1" ht="5.25">
      <c r="A7" s="81"/>
      <c r="B7" s="137"/>
      <c r="C7" s="81"/>
    </row>
    <row r="8" spans="1:3" s="61" customFormat="1" ht="25.5" customHeight="1">
      <c r="A8" s="80"/>
      <c r="B8" s="136" t="s">
        <v>718</v>
      </c>
      <c r="C8" s="80"/>
    </row>
    <row r="9" spans="1:3" s="68" customFormat="1" ht="5.25">
      <c r="A9" s="81"/>
      <c r="B9" s="137"/>
      <c r="C9" s="81"/>
    </row>
    <row r="10" spans="1:3" s="61" customFormat="1" ht="12.75" customHeight="1">
      <c r="A10" s="80"/>
      <c r="B10" s="136" t="s">
        <v>122</v>
      </c>
      <c r="C10" s="80"/>
    </row>
    <row r="11" spans="1:3" s="68" customFormat="1" ht="5.25">
      <c r="A11" s="81"/>
      <c r="B11" s="137"/>
      <c r="C11" s="81"/>
    </row>
    <row r="12" spans="1:3" s="61" customFormat="1" ht="12.75" customHeight="1">
      <c r="A12" s="80"/>
      <c r="B12" s="138" t="s">
        <v>754</v>
      </c>
      <c r="C12" s="80"/>
    </row>
    <row r="13" spans="1:3" s="68" customFormat="1" ht="5.25">
      <c r="A13" s="81"/>
      <c r="B13" s="137"/>
      <c r="C13" s="81"/>
    </row>
    <row r="14" spans="1:3" s="61" customFormat="1" ht="25.5" customHeight="1">
      <c r="A14" s="80"/>
      <c r="B14" s="138" t="s">
        <v>126</v>
      </c>
      <c r="C14" s="80"/>
    </row>
    <row r="15" spans="1:3" s="68" customFormat="1" ht="5.25">
      <c r="A15" s="81"/>
      <c r="B15" s="137"/>
      <c r="C15" s="81"/>
    </row>
    <row r="16" spans="1:3" s="61" customFormat="1" ht="25.5" customHeight="1">
      <c r="A16" s="80"/>
      <c r="B16" s="138" t="s">
        <v>755</v>
      </c>
      <c r="C16" s="80"/>
    </row>
    <row r="17" spans="1:3" s="68" customFormat="1" ht="5.25">
      <c r="A17" s="81"/>
      <c r="B17" s="137"/>
      <c r="C17" s="81"/>
    </row>
    <row r="18" spans="1:3" s="61" customFormat="1" ht="12.75" customHeight="1">
      <c r="A18" s="80"/>
      <c r="B18" s="138" t="s">
        <v>524</v>
      </c>
      <c r="C18" s="80"/>
    </row>
    <row r="19" spans="1:3" s="68" customFormat="1" ht="5.25">
      <c r="A19" s="81"/>
      <c r="B19" s="137"/>
      <c r="C19" s="81"/>
    </row>
    <row r="20" spans="1:3" s="61" customFormat="1" ht="39" customHeight="1">
      <c r="A20" s="80"/>
      <c r="B20" s="138" t="s">
        <v>719</v>
      </c>
      <c r="C20" s="80"/>
    </row>
    <row r="21" spans="1:3" s="61" customFormat="1" ht="6.75" customHeight="1">
      <c r="A21" s="80"/>
      <c r="B21" s="138"/>
      <c r="C21" s="80"/>
    </row>
    <row r="22" spans="1:3" s="61" customFormat="1" ht="12.75" customHeight="1">
      <c r="A22" s="80"/>
      <c r="B22" s="138" t="s">
        <v>720</v>
      </c>
      <c r="C22" s="80"/>
    </row>
    <row r="23" spans="1:3" s="61" customFormat="1" ht="4.5" customHeight="1">
      <c r="A23" s="80"/>
      <c r="B23" s="138"/>
      <c r="C23" s="80"/>
    </row>
    <row r="24" spans="1:3" s="61" customFormat="1" ht="39" customHeight="1">
      <c r="A24" s="80"/>
      <c r="B24" s="138" t="s">
        <v>721</v>
      </c>
      <c r="C24" s="80"/>
    </row>
    <row r="25" spans="1:3" s="61" customFormat="1" ht="5.25" customHeight="1">
      <c r="A25" s="80"/>
      <c r="B25" s="138"/>
      <c r="C25" s="80"/>
    </row>
    <row r="26" spans="1:3" s="61" customFormat="1" ht="12.75" customHeight="1">
      <c r="A26" s="80"/>
      <c r="B26" s="138" t="s">
        <v>756</v>
      </c>
      <c r="C26" s="80"/>
    </row>
    <row r="27" spans="1:3" s="61" customFormat="1" ht="4.5" customHeight="1">
      <c r="A27" s="80"/>
      <c r="B27" s="138"/>
      <c r="C27" s="80"/>
    </row>
    <row r="28" spans="1:3" s="61" customFormat="1" ht="25.5" customHeight="1">
      <c r="A28" s="80"/>
      <c r="B28" s="138" t="s">
        <v>711</v>
      </c>
      <c r="C28" s="80"/>
    </row>
    <row r="29" spans="1:3" s="61" customFormat="1" ht="4.5" customHeight="1">
      <c r="A29" s="80"/>
      <c r="B29" s="138"/>
      <c r="C29" s="80"/>
    </row>
    <row r="30" spans="1:3" s="61" customFormat="1" ht="12.75" customHeight="1">
      <c r="A30" s="80"/>
      <c r="B30" s="138" t="s">
        <v>722</v>
      </c>
      <c r="C30" s="80"/>
    </row>
    <row r="31" spans="1:3" s="61" customFormat="1" ht="4.5" customHeight="1">
      <c r="A31" s="80"/>
      <c r="B31" s="138"/>
      <c r="C31" s="80"/>
    </row>
    <row r="32" spans="1:3" s="61" customFormat="1" ht="12.75" customHeight="1">
      <c r="A32" s="80"/>
      <c r="B32" s="138" t="s">
        <v>161</v>
      </c>
      <c r="C32" s="80"/>
    </row>
    <row r="33" spans="1:3" s="61" customFormat="1" ht="4.5" customHeight="1">
      <c r="A33" s="80"/>
      <c r="B33" s="139"/>
      <c r="C33" s="80"/>
    </row>
    <row r="34" spans="1:3" s="61" customFormat="1" ht="12.75" customHeight="1">
      <c r="A34" s="80"/>
      <c r="B34" s="83"/>
      <c r="C34" s="80"/>
    </row>
    <row r="35" spans="1:3" s="61" customFormat="1" ht="19.5" customHeight="1">
      <c r="A35" s="80"/>
      <c r="B35" s="87" t="s">
        <v>532</v>
      </c>
      <c r="C35" s="80"/>
    </row>
    <row r="36" spans="1:3" s="61" customFormat="1" ht="4.5" customHeight="1">
      <c r="A36" s="80"/>
      <c r="B36" s="85"/>
      <c r="C36" s="80"/>
    </row>
    <row r="37" spans="1:3" s="61" customFormat="1" ht="12.75" customHeight="1">
      <c r="A37" s="80"/>
      <c r="B37" s="85" t="s">
        <v>125</v>
      </c>
      <c r="C37" s="80"/>
    </row>
    <row r="38" spans="1:3" s="61" customFormat="1" ht="4.5" customHeight="1">
      <c r="A38" s="80"/>
      <c r="B38" s="85"/>
      <c r="C38" s="80"/>
    </row>
    <row r="39" spans="1:3" s="61" customFormat="1" ht="25.5" customHeight="1">
      <c r="A39" s="80"/>
      <c r="B39" s="85" t="s">
        <v>530</v>
      </c>
      <c r="C39" s="80"/>
    </row>
    <row r="40" spans="1:3" s="61" customFormat="1" ht="4.5" customHeight="1">
      <c r="A40" s="80"/>
      <c r="B40" s="85"/>
      <c r="C40" s="80"/>
    </row>
    <row r="41" spans="1:3" s="61" customFormat="1" ht="12.75" customHeight="1">
      <c r="A41" s="80"/>
      <c r="B41" s="85" t="s">
        <v>531</v>
      </c>
      <c r="C41" s="80"/>
    </row>
    <row r="42" spans="1:3" s="61" customFormat="1" ht="4.5" customHeight="1">
      <c r="A42" s="80"/>
      <c r="B42" s="86"/>
      <c r="C42" s="80"/>
    </row>
    <row r="43" spans="1:3" s="61" customFormat="1" ht="12.75" customHeight="1">
      <c r="A43" s="80"/>
      <c r="B43" s="83"/>
      <c r="C43" s="80"/>
    </row>
    <row r="44" ht="12.75" hidden="1"/>
    <row r="45" ht="12.75" hidden="1"/>
    <row r="46" ht="12.75" hidden="1"/>
    <row r="47" ht="12.75" hidden="1"/>
    <row r="48" ht="12.75" hidden="1"/>
    <row r="49" ht="12.75" hidden="1"/>
    <row r="50" ht="12.75" hidden="1"/>
    <row r="51" ht="12.75" hidden="1"/>
    <row r="52" ht="12.75" hidden="1"/>
    <row r="53" ht="12.75" hidden="1"/>
    <row r="54"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Daikori</cp:lastModifiedBy>
  <cp:lastPrinted>2008-07-09T10:49:50Z</cp:lastPrinted>
  <dcterms:created xsi:type="dcterms:W3CDTF">2001-02-12T07:17:33Z</dcterms:created>
  <dcterms:modified xsi:type="dcterms:W3CDTF">2015-08-31T16:05:11Z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